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A_Daten_2002-2025\Jahr-2025\Energieberatung\"/>
    </mc:Choice>
  </mc:AlternateContent>
  <xr:revisionPtr revIDLastSave="0" documentId="8_{F5A98C92-8264-420D-BAD4-9BC391481FF2}" xr6:coauthVersionLast="47" xr6:coauthVersionMax="47" xr10:uidLastSave="{00000000-0000-0000-0000-000000000000}"/>
  <bookViews>
    <workbookView xWindow="-120" yWindow="-120" windowWidth="29040" windowHeight="15720" xr2:uid="{00000000-000D-0000-FFFF-FFFF00000000}"/>
  </bookViews>
  <sheets>
    <sheet name="Wärmepumpen Rechner" sheetId="1" r:id="rId1"/>
    <sheet name="Klimabonu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E17" i="1"/>
  <c r="G17" i="1" s="1"/>
  <c r="I17" i="1" s="1"/>
  <c r="D17" i="1"/>
  <c r="C17" i="1"/>
  <c r="E16" i="1"/>
  <c r="S15" i="1"/>
  <c r="O15" i="1"/>
  <c r="K15" i="1"/>
  <c r="E12" i="1"/>
  <c r="J11" i="1"/>
  <c r="B11" i="1"/>
  <c r="T10" i="1"/>
  <c r="T11" i="1" s="1"/>
  <c r="O17" i="1" s="1"/>
  <c r="P17" i="1" s="1"/>
  <c r="O10" i="1"/>
  <c r="O11" i="1" s="1"/>
  <c r="B10" i="1"/>
  <c r="B9" i="1"/>
  <c r="B8" i="1"/>
  <c r="D18" i="1" l="1"/>
  <c r="O18" i="1" s="1"/>
  <c r="C19" i="1"/>
  <c r="E18" i="1"/>
  <c r="G18" i="1" s="1"/>
  <c r="I18" i="1" s="1"/>
  <c r="K17" i="1"/>
  <c r="M17" i="1" s="1"/>
  <c r="T17" i="1" s="1"/>
  <c r="S17" i="1" l="1"/>
  <c r="E19" i="1"/>
  <c r="G19" i="1" s="1"/>
  <c r="I19" i="1" s="1"/>
  <c r="C20" i="1"/>
  <c r="D19" i="1"/>
  <c r="O19" i="1" s="1"/>
  <c r="P18" i="1"/>
  <c r="K18" i="1"/>
  <c r="M18" i="1" s="1"/>
  <c r="T18" i="1" l="1"/>
  <c r="P19" i="1"/>
  <c r="S18" i="1"/>
  <c r="D20" i="1"/>
  <c r="K20" i="1" s="1"/>
  <c r="C21" i="1"/>
  <c r="E20" i="1"/>
  <c r="G20" i="1" s="1"/>
  <c r="I20" i="1" s="1"/>
  <c r="K19" i="1"/>
  <c r="M19" i="1" s="1"/>
  <c r="M20" i="1" l="1"/>
  <c r="O20" i="1"/>
  <c r="P20" i="1" s="1"/>
  <c r="E21" i="1"/>
  <c r="G21" i="1" s="1"/>
  <c r="I21" i="1" s="1"/>
  <c r="D21" i="1"/>
  <c r="O21" i="1" s="1"/>
  <c r="C22" i="1"/>
  <c r="T19" i="1"/>
  <c r="S19" i="1"/>
  <c r="S20" i="1" l="1"/>
  <c r="P21" i="1"/>
  <c r="T20" i="1"/>
  <c r="D22" i="1"/>
  <c r="O22" i="1" s="1"/>
  <c r="C23" i="1"/>
  <c r="E22" i="1"/>
  <c r="G22" i="1" s="1"/>
  <c r="I22" i="1" s="1"/>
  <c r="K21" i="1"/>
  <c r="M21" i="1" s="1"/>
  <c r="S21" i="1" l="1"/>
  <c r="E23" i="1"/>
  <c r="G23" i="1" s="1"/>
  <c r="I23" i="1" s="1"/>
  <c r="C24" i="1"/>
  <c r="D23" i="1"/>
  <c r="O23" i="1" s="1"/>
  <c r="K22" i="1"/>
  <c r="M22" i="1" s="1"/>
  <c r="P22" i="1"/>
  <c r="T21" i="1"/>
  <c r="S22" i="1" l="1"/>
  <c r="P23" i="1"/>
  <c r="T22" i="1"/>
  <c r="K23" i="1"/>
  <c r="M23" i="1" s="1"/>
  <c r="C25" i="1"/>
  <c r="E24" i="1"/>
  <c r="G24" i="1" s="1"/>
  <c r="I24" i="1" s="1"/>
  <c r="D24" i="1"/>
  <c r="O24" i="1" s="1"/>
  <c r="D25" i="1" l="1"/>
  <c r="O25" i="1" s="1"/>
  <c r="C26" i="1"/>
  <c r="E25" i="1"/>
  <c r="G25" i="1" s="1"/>
  <c r="I25" i="1" s="1"/>
  <c r="K24" i="1"/>
  <c r="S24" i="1" s="1"/>
  <c r="T23" i="1"/>
  <c r="P24" i="1"/>
  <c r="S23" i="1"/>
  <c r="M24" i="1" l="1"/>
  <c r="T24" i="1" s="1"/>
  <c r="K25" i="1"/>
  <c r="P25" i="1"/>
  <c r="S25" i="1"/>
  <c r="C27" i="1"/>
  <c r="E26" i="1"/>
  <c r="G26" i="1" s="1"/>
  <c r="I26" i="1" s="1"/>
  <c r="D26" i="1"/>
  <c r="O26" i="1" s="1"/>
  <c r="M25" i="1" l="1"/>
  <c r="T25" i="1" s="1"/>
  <c r="P26" i="1"/>
  <c r="K26" i="1"/>
  <c r="E27" i="1"/>
  <c r="G27" i="1" s="1"/>
  <c r="I27" i="1" s="1"/>
  <c r="D27" i="1"/>
  <c r="O27" i="1" s="1"/>
  <c r="C28" i="1"/>
  <c r="K27" i="1"/>
  <c r="M26" i="1" l="1"/>
  <c r="M27" i="1" s="1"/>
  <c r="S27" i="1"/>
  <c r="S26" i="1"/>
  <c r="D28" i="1"/>
  <c r="K28" i="1" s="1"/>
  <c r="C29" i="1"/>
  <c r="E28" i="1"/>
  <c r="G28" i="1" s="1"/>
  <c r="I28" i="1" s="1"/>
  <c r="P27" i="1"/>
  <c r="T26" i="1" l="1"/>
  <c r="M28" i="1"/>
  <c r="O28" i="1"/>
  <c r="S28" i="1" s="1"/>
  <c r="T27" i="1"/>
  <c r="P28" i="1"/>
  <c r="E29" i="1"/>
  <c r="G29" i="1" s="1"/>
  <c r="I29" i="1" s="1"/>
  <c r="D29" i="1"/>
  <c r="K29" i="1" s="1"/>
  <c r="C30" i="1"/>
  <c r="O29" i="1"/>
  <c r="M29" i="1" l="1"/>
  <c r="D30" i="1"/>
  <c r="C31" i="1"/>
  <c r="K30" i="1"/>
  <c r="O30" i="1"/>
  <c r="S30" i="1" s="1"/>
  <c r="E30" i="1"/>
  <c r="G30" i="1" s="1"/>
  <c r="I30" i="1" s="1"/>
  <c r="S29" i="1"/>
  <c r="P29" i="1"/>
  <c r="T28" i="1"/>
  <c r="M30" i="1" l="1"/>
  <c r="E31" i="1"/>
  <c r="G31" i="1" s="1"/>
  <c r="I31" i="1" s="1"/>
  <c r="C32" i="1"/>
  <c r="D31" i="1"/>
  <c r="O31" i="1" s="1"/>
  <c r="T29" i="1"/>
  <c r="P30" i="1"/>
  <c r="P31" i="1" l="1"/>
  <c r="T30" i="1"/>
  <c r="D32" i="1"/>
  <c r="K32" i="1" s="1"/>
  <c r="C33" i="1"/>
  <c r="E32" i="1"/>
  <c r="G32" i="1" s="1"/>
  <c r="I32" i="1" s="1"/>
  <c r="K31" i="1"/>
  <c r="M31" i="1" s="1"/>
  <c r="O32" i="1" l="1"/>
  <c r="S32" i="1" s="1"/>
  <c r="E33" i="1"/>
  <c r="G33" i="1" s="1"/>
  <c r="I33" i="1" s="1"/>
  <c r="C34" i="1"/>
  <c r="D33" i="1"/>
  <c r="O33" i="1" s="1"/>
  <c r="M32" i="1"/>
  <c r="T31" i="1"/>
  <c r="S31" i="1"/>
  <c r="P32" i="1" l="1"/>
  <c r="P33" i="1" s="1"/>
  <c r="K33" i="1"/>
  <c r="S33" i="1" s="1"/>
  <c r="D34" i="1"/>
  <c r="O34" i="1" s="1"/>
  <c r="E34" i="1"/>
  <c r="G34" i="1" s="1"/>
  <c r="I34" i="1" s="1"/>
  <c r="C35" i="1"/>
  <c r="T32" i="1" l="1"/>
  <c r="K34" i="1"/>
  <c r="S34" i="1" s="1"/>
  <c r="P34" i="1"/>
  <c r="M33" i="1"/>
  <c r="M34" i="1" s="1"/>
  <c r="E35" i="1"/>
  <c r="G35" i="1" s="1"/>
  <c r="I35" i="1" s="1"/>
  <c r="C36" i="1"/>
  <c r="D35" i="1"/>
  <c r="O35" i="1" s="1"/>
  <c r="K35" i="1" l="1"/>
  <c r="S35" i="1" s="1"/>
  <c r="C37" i="1"/>
  <c r="E36" i="1"/>
  <c r="G36" i="1" s="1"/>
  <c r="I36" i="1" s="1"/>
  <c r="D36" i="1"/>
  <c r="O36" i="1" s="1"/>
  <c r="M35" i="1"/>
  <c r="T33" i="1"/>
  <c r="P35" i="1"/>
  <c r="T34" i="1"/>
  <c r="T35" i="1" l="1"/>
  <c r="P36" i="1"/>
  <c r="K36" i="1"/>
  <c r="M36" i="1" s="1"/>
  <c r="D37" i="1"/>
  <c r="C38" i="1"/>
  <c r="E37" i="1"/>
  <c r="G37" i="1" s="1"/>
  <c r="I37" i="1" s="1"/>
  <c r="O37" i="1"/>
  <c r="K37" i="1"/>
  <c r="S36" i="1" l="1"/>
  <c r="M37" i="1"/>
  <c r="S37" i="1"/>
  <c r="C39" i="1"/>
  <c r="E38" i="1"/>
  <c r="G38" i="1" s="1"/>
  <c r="I38" i="1" s="1"/>
  <c r="D38" i="1"/>
  <c r="O38" i="1" s="1"/>
  <c r="P37" i="1"/>
  <c r="T36" i="1"/>
  <c r="T37" i="1" l="1"/>
  <c r="P38" i="1"/>
  <c r="K38" i="1"/>
  <c r="M38" i="1" s="1"/>
  <c r="E39" i="1"/>
  <c r="G39" i="1" s="1"/>
  <c r="I39" i="1" s="1"/>
  <c r="D39" i="1"/>
  <c r="O39" i="1" s="1"/>
  <c r="C40" i="1"/>
  <c r="D40" i="1" l="1"/>
  <c r="C41" i="1"/>
  <c r="O40" i="1"/>
  <c r="E40" i="1"/>
  <c r="G40" i="1" s="1"/>
  <c r="I40" i="1" s="1"/>
  <c r="K40" i="1"/>
  <c r="K39" i="1"/>
  <c r="S39" i="1" s="1"/>
  <c r="M39" i="1"/>
  <c r="P39" i="1"/>
  <c r="T38" i="1"/>
  <c r="S38" i="1"/>
  <c r="M40" i="1" l="1"/>
  <c r="T39" i="1"/>
  <c r="P40" i="1"/>
  <c r="S40" i="1"/>
  <c r="E41" i="1"/>
  <c r="G41" i="1" s="1"/>
  <c r="I41" i="1" s="1"/>
  <c r="C42" i="1"/>
  <c r="D41" i="1"/>
  <c r="O41" i="1" s="1"/>
  <c r="K41" i="1" l="1"/>
  <c r="M41" i="1" s="1"/>
  <c r="D42" i="1"/>
  <c r="C43" i="1"/>
  <c r="K42" i="1"/>
  <c r="O42" i="1"/>
  <c r="S42" i="1" s="1"/>
  <c r="E42" i="1"/>
  <c r="G42" i="1" s="1"/>
  <c r="I42" i="1" s="1"/>
  <c r="P41" i="1"/>
  <c r="T40" i="1"/>
  <c r="T41" i="1" l="1"/>
  <c r="P42" i="1"/>
  <c r="E43" i="1"/>
  <c r="G43" i="1" s="1"/>
  <c r="I43" i="1" s="1"/>
  <c r="C44" i="1"/>
  <c r="D43" i="1"/>
  <c r="K43" i="1" s="1"/>
  <c r="M42" i="1"/>
  <c r="S41" i="1"/>
  <c r="M43" i="1" l="1"/>
  <c r="D44" i="1"/>
  <c r="K44" i="1" s="1"/>
  <c r="C45" i="1"/>
  <c r="O44" i="1"/>
  <c r="E44" i="1"/>
  <c r="G44" i="1" s="1"/>
  <c r="I44" i="1" s="1"/>
  <c r="O43" i="1"/>
  <c r="S43" i="1" s="1"/>
  <c r="T42" i="1"/>
  <c r="E45" i="1" l="1"/>
  <c r="G45" i="1" s="1"/>
  <c r="I45" i="1" s="1"/>
  <c r="D45" i="1"/>
  <c r="O45" i="1" s="1"/>
  <c r="C46" i="1"/>
  <c r="M44" i="1"/>
  <c r="P43" i="1"/>
  <c r="S44" i="1"/>
  <c r="T43" i="1" l="1"/>
  <c r="P44" i="1"/>
  <c r="K45" i="1"/>
  <c r="M45" i="1" s="1"/>
  <c r="D46" i="1"/>
  <c r="K46" i="1" s="1"/>
  <c r="C47" i="1"/>
  <c r="E46" i="1"/>
  <c r="G46" i="1" s="1"/>
  <c r="I46" i="1" s="1"/>
  <c r="O46" i="1" l="1"/>
  <c r="S46" i="1" s="1"/>
  <c r="S45" i="1"/>
  <c r="M46" i="1"/>
  <c r="E47" i="1"/>
  <c r="G47" i="1" s="1"/>
  <c r="I47" i="1" s="1"/>
  <c r="D47" i="1"/>
  <c r="O47" i="1" s="1"/>
  <c r="P45" i="1"/>
  <c r="T44" i="1"/>
  <c r="P46" i="1" l="1"/>
  <c r="T45" i="1"/>
  <c r="K47" i="1"/>
  <c r="S47" i="1" s="1"/>
  <c r="M47" i="1"/>
  <c r="P47" i="1" l="1"/>
  <c r="T47" i="1" s="1"/>
  <c r="T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6" authorId="0" shapeId="0" xr:uid="{00000000-0006-0000-0000-000001000000}">
      <text>
        <r>
          <rPr>
            <sz val="10"/>
            <color rgb="FF000000"/>
            <rFont val="Arial"/>
            <scheme val="minor"/>
          </rPr>
          <t>Wärmepumpen Strom in Berlin am 29.04.2024: 0,20€/kWh</t>
        </r>
      </text>
    </comment>
    <comment ref="J7" authorId="0" shapeId="0" xr:uid="{00000000-0006-0000-0000-000002000000}">
      <text>
        <r>
          <rPr>
            <sz val="10"/>
            <color rgb="FF000000"/>
            <rFont val="Arial"/>
            <scheme val="minor"/>
          </rPr>
          <t>Die Entwicklung der Strompreise hängen vor allem von der Politik ab. Ein großer Anteil der Stromkosten sind Steuern und Abgaben. Da Wärmepumpen politisch gewollt sind, sollte es hier nur zu leichten Steigerungen kommen.</t>
        </r>
      </text>
    </comment>
    <comment ref="O7" authorId="0" shapeId="0" xr:uid="{00000000-0006-0000-0000-000003000000}">
      <text>
        <r>
          <rPr>
            <sz val="10"/>
            <color rgb="FF000000"/>
            <rFont val="Arial"/>
            <scheme val="minor"/>
          </rPr>
          <t>z.B. von https://www.waermepumpe.de/jazrechner/</t>
        </r>
      </text>
    </comment>
    <comment ref="T7" authorId="0" shapeId="0" xr:uid="{00000000-0006-0000-0000-000004000000}">
      <text>
        <r>
          <rPr>
            <sz val="10"/>
            <color rgb="FF000000"/>
            <rFont val="Arial"/>
            <scheme val="minor"/>
          </rPr>
          <t xml:space="preserve">z.B. von https://www.waermepumpe.de/jazrechner/
</t>
        </r>
      </text>
    </comment>
    <comment ref="E8" authorId="0" shapeId="0" xr:uid="{00000000-0006-0000-0000-000005000000}">
      <text>
        <r>
          <rPr>
            <sz val="10"/>
            <color rgb="FF000000"/>
            <rFont val="Arial"/>
            <scheme val="minor"/>
          </rPr>
          <t>*Als Brennwert
Am besten du nimmst den Durchnitt der letzten 3 Jahre.
Beim Öl musst du den Jahresverbrauch mal 10,9 rechnen um auf die kWh zu kommen.</t>
        </r>
      </text>
    </comment>
    <comment ref="J8" authorId="0" shapeId="0" xr:uid="{00000000-0006-0000-0000-000006000000}">
      <text>
        <r>
          <rPr>
            <sz val="10"/>
            <color rgb="FF000000"/>
            <rFont val="Arial"/>
            <scheme val="minor"/>
          </rPr>
          <t>Heißt eigentlich "Klimageschwindigkeitsbonus", aber das Feld war zu kurz.
Für Selbstnutzer bei Austausch von funktionstüchtigen Öl-, Kohle-, Gas-Etagen- und Nachtspeicherheizungen (ohne Anforderung an den Zeitpunkt der Inbetriebnahme) oder von funktionstüchtigen Gasheizungen oder Biomasseheizungen, wenn die Inbetriebnahme zum Zeitpunkt der Antragstellung mindestens 20 Jahre zurückliegt.</t>
        </r>
      </text>
    </comment>
    <comment ref="O8" authorId="0" shapeId="0" xr:uid="{00000000-0006-0000-0000-000007000000}">
      <text>
        <r>
          <rPr>
            <sz val="10"/>
            <color rgb="FF000000"/>
            <rFont val="Arial"/>
            <scheme val="minor"/>
          </rPr>
          <t>Preis vor der Förderung</t>
        </r>
      </text>
    </comment>
    <comment ref="T8" authorId="0" shapeId="0" xr:uid="{00000000-0006-0000-0000-000008000000}">
      <text>
        <r>
          <rPr>
            <sz val="10"/>
            <color rgb="FF000000"/>
            <rFont val="Arial"/>
            <scheme val="minor"/>
          </rPr>
          <t>Preis vor der Förderung</t>
        </r>
      </text>
    </comment>
    <comment ref="E9" authorId="0" shapeId="0" xr:uid="{00000000-0006-0000-0000-000009000000}">
      <text>
        <r>
          <rPr>
            <sz val="10"/>
            <color rgb="FF000000"/>
            <rFont val="Arial"/>
            <scheme val="minor"/>
          </rPr>
          <t>*kWh-Brennwert
Hier der Gaspreis Deckel. Laut Gasfutures ist ein Preis von etwa 0,10€ pro kWh zu erwarten.
Wenn du Öl verwendest, dann musst du den Ölpreis pro Liter durch 10,9 teilen um auf den kWh Preis zu kommen.</t>
        </r>
      </text>
    </comment>
    <comment ref="J9" authorId="0" shapeId="0" xr:uid="{00000000-0006-0000-0000-00000A000000}">
      <text>
        <r>
          <rPr>
            <sz val="10"/>
            <color rgb="FF000000"/>
            <rFont val="Arial"/>
            <scheme val="minor"/>
          </rPr>
          <t>Für selbstnutzende Eigentümer mit einem zu versteuernden Haushaltsjahreseinkommen von bis zu 40 000 Euro</t>
        </r>
      </text>
    </comment>
    <comment ref="O9" authorId="0" shapeId="0" xr:uid="{00000000-0006-0000-0000-00000B000000}">
      <text>
        <r>
          <rPr>
            <sz val="10"/>
            <color rgb="FF000000"/>
            <rFont val="Arial"/>
            <scheme val="minor"/>
          </rPr>
          <t>Wenn als Wärmequelle Wasser, Erdreich oder Abwasser erschlossen wird oder ein natürliches Kältemittel eingesetzt wird</t>
        </r>
      </text>
    </comment>
    <comment ref="T9" authorId="0" shapeId="0" xr:uid="{00000000-0006-0000-0000-00000C000000}">
      <text>
        <r>
          <rPr>
            <sz val="10"/>
            <color rgb="FF000000"/>
            <rFont val="Arial"/>
            <scheme val="minor"/>
          </rPr>
          <t>Wenn als Wärmequelle Wasser, Erdreich oder Abwasser erschlossen wird oder ein natürliches Kältemittel eingesetzt wird.</t>
        </r>
      </text>
    </comment>
    <comment ref="E10" authorId="0" shapeId="0" xr:uid="{00000000-0006-0000-0000-00000D000000}">
      <text>
        <r>
          <rPr>
            <sz val="10"/>
            <color rgb="FF000000"/>
            <rFont val="Arial"/>
            <scheme val="minor"/>
          </rPr>
          <t xml:space="preserve">Durch CO₂-Steuer ist mit steigenden Öl- und Gaspreisen zu rechnen. Die Preise werden ohne ein externes Ereignis nicht  nochmal schlagartig steigen.
Durch die CO2-Abgabe wird der Preis/kWh bis 2040 um ca. 0,04€ steigen.
Wie sich die sinkende Nachfrage und Steuern auf den Preis auswirken? Keine Ahnung. </t>
        </r>
      </text>
    </comment>
    <comment ref="J10" authorId="0" shapeId="0" xr:uid="{00000000-0006-0000-0000-00000E000000}">
      <text>
        <r>
          <rPr>
            <sz val="10"/>
            <color rgb="FF000000"/>
            <rFont val="Arial"/>
            <scheme val="minor"/>
          </rPr>
          <t>Seit 01.01.2024 sind das 30.000€</t>
        </r>
      </text>
    </comment>
    <comment ref="E11" authorId="0" shapeId="0" xr:uid="{00000000-0006-0000-0000-00000F000000}">
      <text>
        <r>
          <rPr>
            <sz val="10"/>
            <color rgb="FF000000"/>
            <rFont val="Arial"/>
            <scheme val="minor"/>
          </rPr>
          <t>*Brennwert
Alte Heizkessel (meist vor 2000): 60%
NT (Niedertemperaturkessel: 80%
Brennwertkessel: 90%</t>
        </r>
      </text>
    </comment>
    <comment ref="J11" authorId="0" shapeId="0" xr:uid="{00000000-0006-0000-0000-000010000000}">
      <text>
        <r>
          <rPr>
            <sz val="10"/>
            <color rgb="FF000000"/>
            <rFont val="Arial"/>
            <scheme val="minor"/>
          </rPr>
          <t>Wichtig für die Höhe der Förderung.</t>
        </r>
      </text>
    </comment>
    <comment ref="E12" authorId="0" shapeId="0" xr:uid="{00000000-0006-0000-0000-000011000000}">
      <text>
        <r>
          <rPr>
            <sz val="10"/>
            <color rgb="FF000000"/>
            <rFont val="Arial"/>
            <scheme val="minor"/>
          </rPr>
          <t>Dieser Wert kann nur als erster Anhaltspunkt dienen.</t>
        </r>
      </text>
    </comment>
  </commentList>
</comments>
</file>

<file path=xl/sharedStrings.xml><?xml version="1.0" encoding="utf-8"?>
<sst xmlns="http://schemas.openxmlformats.org/spreadsheetml/2006/main" count="50" uniqueCount="35">
  <si>
    <t xml:space="preserve"> Hinweis zur Freigabe der Datei: Du musst eine Kopie erstellen (Datei → Kopie erstellen)  oder die Tabelle als Excel herunterladen (Datei → Herunterladen) </t>
  </si>
  <si>
    <r>
      <rPr>
        <sz val="22"/>
        <color theme="1"/>
        <rFont val="Nunito"/>
      </rPr>
      <t xml:space="preserve">Wärmepumpen-Vergleichsrechner
</t>
    </r>
    <r>
      <rPr>
        <sz val="10"/>
        <color theme="1"/>
        <rFont val="Nunito"/>
      </rPr>
      <t>Version 2.0 vom 02.05.2024</t>
    </r>
  </si>
  <si>
    <t>Mit diesem Rechner kannst du zwei Wärmepumpen vergleichen</t>
  </si>
  <si>
    <t>Bestehende Heizung</t>
  </si>
  <si>
    <t>Wärmepumpe Basic</t>
  </si>
  <si>
    <t>Wärmepumpe 1</t>
  </si>
  <si>
    <t>Wärmepumpe 2</t>
  </si>
  <si>
    <t>Startjahr</t>
  </si>
  <si>
    <t>WP-Strom kWh</t>
  </si>
  <si>
    <t>Name</t>
  </si>
  <si>
    <t>Modell 1</t>
  </si>
  <si>
    <t>Modell 2</t>
  </si>
  <si>
    <t>Heizungsart</t>
  </si>
  <si>
    <t>Preissteigerung</t>
  </si>
  <si>
    <t>Jahresarbeitszahl</t>
  </si>
  <si>
    <t>Klimabonus</t>
  </si>
  <si>
    <t>Ja</t>
  </si>
  <si>
    <t>Kaufpreis</t>
  </si>
  <si>
    <t>Einkommensbonus</t>
  </si>
  <si>
    <t>Nein</t>
  </si>
  <si>
    <t>Effizienzbonus</t>
  </si>
  <si>
    <t>Förderfähige Kosten</t>
  </si>
  <si>
    <t>Förderung in %</t>
  </si>
  <si>
    <t>Einbaujahr</t>
  </si>
  <si>
    <t>KP nach Förderung</t>
  </si>
  <si>
    <t>Heizlast (grob)</t>
  </si>
  <si>
    <t>Zur Anleitung ►</t>
  </si>
  <si>
    <t>Energiekosten</t>
  </si>
  <si>
    <t>Jahr</t>
  </si>
  <si>
    <t>WP-Strom</t>
  </si>
  <si>
    <t>jährliche Kosten</t>
  </si>
  <si>
    <t>Gesamtkosten</t>
  </si>
  <si>
    <t>pro Jahr</t>
  </si>
  <si>
    <t>Gesamtvergleich</t>
  </si>
  <si>
    <t>Öl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</si>
</sst>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kWh]"/>
    <numFmt numFmtId="165" formatCode="#,##0.00\ [$€-1]"/>
    <numFmt numFmtId="166" formatCode="#,##0\ [$€-1]"/>
    <numFmt numFmtId="167" formatCode="#\ \K\W"/>
  </numFmts>
  <fonts count="19">
    <font>
      <sz val="10"/>
      <color rgb="FF000000"/>
      <name val="Arial"/>
      <scheme val="minor"/>
    </font>
    <font>
      <b/>
      <sz val="13"/>
      <color rgb="FFFFD966"/>
      <name val="Nunito"/>
    </font>
    <font>
      <sz val="10"/>
      <color theme="1"/>
      <name val="Nunito"/>
    </font>
    <font>
      <sz val="22"/>
      <color theme="1"/>
      <name val="Nunito"/>
    </font>
    <font>
      <sz val="10"/>
      <color theme="1"/>
      <name val="Nunito"/>
    </font>
    <font>
      <sz val="16"/>
      <color theme="1"/>
      <name val="Nunito"/>
    </font>
    <font>
      <sz val="10"/>
      <name val="Arial"/>
    </font>
    <font>
      <sz val="12"/>
      <color theme="1"/>
      <name val="Nunito"/>
    </font>
    <font>
      <sz val="13"/>
      <color theme="1"/>
      <name val="Nunito"/>
    </font>
    <font>
      <u/>
      <sz val="13"/>
      <color rgb="FF0000FF"/>
      <name val="Nunito"/>
    </font>
    <font>
      <u/>
      <sz val="18"/>
      <color rgb="FFFFFFFF"/>
      <name val="Nunito"/>
    </font>
    <font>
      <sz val="10"/>
      <color rgb="FFFFFFFF"/>
      <name val="Nunito"/>
    </font>
    <font>
      <u/>
      <sz val="18"/>
      <color theme="0"/>
      <name val="Nunito"/>
    </font>
    <font>
      <sz val="14"/>
      <color rgb="FFFFFFFF"/>
      <name val="Nunito"/>
    </font>
    <font>
      <sz val="14"/>
      <color rgb="FF000000"/>
      <name val="Nunito"/>
    </font>
    <font>
      <sz val="14"/>
      <color theme="1"/>
      <name val="Nunito"/>
    </font>
    <font>
      <sz val="10"/>
      <color theme="1"/>
      <name val="Arial"/>
      <scheme val="minor"/>
    </font>
    <font>
      <sz val="9"/>
      <color theme="1"/>
      <name val="&quot;Google Sans Mono&quot;"/>
    </font>
    <font>
      <sz val="10"/>
      <color theme="1"/>
      <name val="Google Sans Mono"/>
    </font>
  </fonts>
  <fills count="14">
    <fill>
      <patternFill patternType="none"/>
    </fill>
    <fill>
      <patternFill patternType="gray125"/>
    </fill>
    <fill>
      <patternFill patternType="solid">
        <fgColor rgb="FFCC0000"/>
        <bgColor rgb="FFCC0000"/>
      </patternFill>
    </fill>
    <fill>
      <patternFill patternType="solid">
        <fgColor rgb="FFF9CB9C"/>
        <bgColor rgb="FFF9CB9C"/>
      </patternFill>
    </fill>
    <fill>
      <patternFill patternType="solid">
        <fgColor rgb="FF9FC5E8"/>
        <bgColor rgb="FF9FC5E8"/>
      </patternFill>
    </fill>
    <fill>
      <patternFill patternType="solid">
        <fgColor rgb="FFB4A7D6"/>
        <bgColor rgb="FFB4A7D6"/>
      </patternFill>
    </fill>
    <fill>
      <patternFill patternType="solid">
        <fgColor rgb="FFD5A6BD"/>
        <bgColor rgb="FFD5A6BD"/>
      </patternFill>
    </fill>
    <fill>
      <patternFill patternType="solid">
        <fgColor rgb="FFFCE5CD"/>
        <bgColor rgb="FFFCE5CD"/>
      </patternFill>
    </fill>
    <fill>
      <patternFill patternType="solid">
        <fgColor rgb="FFCFE2F3"/>
        <bgColor rgb="FFCFE2F3"/>
      </patternFill>
    </fill>
    <fill>
      <patternFill patternType="solid">
        <fgColor rgb="FFD9D2E9"/>
        <bgColor rgb="FFD9D2E9"/>
      </patternFill>
    </fill>
    <fill>
      <patternFill patternType="solid">
        <fgColor rgb="FFEAD1DC"/>
        <bgColor rgb="FFEAD1DC"/>
      </patternFill>
    </fill>
    <fill>
      <patternFill patternType="solid">
        <fgColor rgb="FFCCCCCC"/>
        <bgColor rgb="FFCCCCCC"/>
      </patternFill>
    </fill>
    <fill>
      <patternFill patternType="solid">
        <fgColor rgb="FFEFEFEF"/>
        <bgColor rgb="FFEFEFEF"/>
      </patternFill>
    </fill>
    <fill>
      <patternFill patternType="solid">
        <fgColor rgb="FFD9D9D9"/>
        <bgColor rgb="FFD9D9D9"/>
      </patternFill>
    </fill>
  </fills>
  <borders count="36">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n">
        <color rgb="FFB7B7B7"/>
      </bottom>
      <diagonal/>
    </border>
    <border>
      <left/>
      <right/>
      <top style="thick">
        <color rgb="FF000000"/>
      </top>
      <bottom style="thin">
        <color rgb="FFB7B7B7"/>
      </bottom>
      <diagonal/>
    </border>
    <border>
      <left/>
      <right style="thick">
        <color rgb="FF000000"/>
      </right>
      <top style="thick">
        <color rgb="FF000000"/>
      </top>
      <bottom style="thin">
        <color rgb="FFB7B7B7"/>
      </bottom>
      <diagonal/>
    </border>
    <border>
      <left style="thick">
        <color rgb="FF000000"/>
      </left>
      <right/>
      <top/>
      <bottom style="thin">
        <color rgb="FFB7B7B7"/>
      </bottom>
      <diagonal/>
    </border>
    <border>
      <left/>
      <right/>
      <top/>
      <bottom style="thin">
        <color rgb="FFB7B7B7"/>
      </bottom>
      <diagonal/>
    </border>
    <border>
      <left/>
      <right style="thin">
        <color rgb="FFB7B7B7"/>
      </right>
      <top/>
      <bottom style="thin">
        <color rgb="FFB7B7B7"/>
      </bottom>
      <diagonal/>
    </border>
    <border>
      <left style="thin">
        <color rgb="FFB7B7B7"/>
      </left>
      <right/>
      <top/>
      <bottom style="thin">
        <color rgb="FFB7B7B7"/>
      </bottom>
      <diagonal/>
    </border>
    <border>
      <left/>
      <right style="thick">
        <color rgb="FF000000"/>
      </right>
      <top/>
      <bottom style="thin">
        <color rgb="FFB7B7B7"/>
      </bottom>
      <diagonal/>
    </border>
    <border>
      <left style="thick">
        <color rgb="FF000000"/>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style="thick">
        <color rgb="FF000000"/>
      </right>
      <top style="thin">
        <color rgb="FFB7B7B7"/>
      </top>
      <bottom style="thin">
        <color rgb="FFB7B7B7"/>
      </bottom>
      <diagonal/>
    </border>
    <border>
      <left/>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ck">
        <color rgb="FF000000"/>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ck">
        <color rgb="FF000000"/>
      </right>
      <top style="thin">
        <color rgb="FFB7B7B7"/>
      </top>
      <bottom style="thin">
        <color rgb="FFB7B7B7"/>
      </bottom>
      <diagonal/>
    </border>
    <border>
      <left style="thick">
        <color rgb="FF000000"/>
      </left>
      <right/>
      <top style="thin">
        <color rgb="FFB7B7B7"/>
      </top>
      <bottom style="thick">
        <color rgb="FF000000"/>
      </bottom>
      <diagonal/>
    </border>
    <border>
      <left/>
      <right style="thin">
        <color rgb="FFB7B7B7"/>
      </right>
      <top style="thin">
        <color rgb="FFB7B7B7"/>
      </top>
      <bottom style="thick">
        <color rgb="FF000000"/>
      </bottom>
      <diagonal/>
    </border>
    <border>
      <left style="thin">
        <color rgb="FFB7B7B7"/>
      </left>
      <right/>
      <top style="thin">
        <color rgb="FFB7B7B7"/>
      </top>
      <bottom style="thick">
        <color rgb="FF000000"/>
      </bottom>
      <diagonal/>
    </border>
    <border>
      <left/>
      <right style="thick">
        <color rgb="FF000000"/>
      </right>
      <top style="thin">
        <color rgb="FFB7B7B7"/>
      </top>
      <bottom style="thick">
        <color rgb="FF000000"/>
      </bottom>
      <diagonal/>
    </border>
    <border>
      <left style="thin">
        <color rgb="FFB7B7B7"/>
      </left>
      <right style="thick">
        <color rgb="FF000000"/>
      </right>
      <top style="thin">
        <color rgb="FFB7B7B7"/>
      </top>
      <bottom style="thick">
        <color rgb="FF000000"/>
      </bottom>
      <diagonal/>
    </border>
    <border>
      <left/>
      <right/>
      <top style="thin">
        <color rgb="FFB7B7B7"/>
      </top>
      <bottom style="thick">
        <color rgb="FF000000"/>
      </bottom>
      <diagonal/>
    </border>
    <border>
      <left style="thick">
        <color rgb="FF000000"/>
      </left>
      <right style="thin">
        <color rgb="FFB7B7B7"/>
      </right>
      <top style="thin">
        <color rgb="FFB7B7B7"/>
      </top>
      <bottom style="thick">
        <color rgb="FF000000"/>
      </bottom>
      <diagonal/>
    </border>
    <border>
      <left style="thin">
        <color rgb="FFB7B7B7"/>
      </left>
      <right style="thin">
        <color rgb="FFB7B7B7"/>
      </right>
      <top style="thin">
        <color rgb="FFB7B7B7"/>
      </top>
      <bottom style="thick">
        <color rgb="FF000000"/>
      </bottom>
      <diagonal/>
    </border>
    <border>
      <left style="thick">
        <color rgb="FF000000"/>
      </left>
      <right style="thin">
        <color rgb="FFB7B7B7"/>
      </right>
      <top/>
      <bottom style="thin">
        <color rgb="FFB7B7B7"/>
      </bottom>
      <diagonal/>
    </border>
    <border>
      <left style="thin">
        <color rgb="FFB7B7B7"/>
      </left>
      <right style="thick">
        <color rgb="FF000000"/>
      </right>
      <top/>
      <bottom style="thin">
        <color rgb="FFB7B7B7"/>
      </bottom>
      <diagonal/>
    </border>
    <border>
      <left style="thick">
        <color rgb="FF000000"/>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rgb="FFB7B7B7"/>
      </left>
      <right style="thick">
        <color rgb="FF000000"/>
      </right>
      <top style="thin">
        <color rgb="FFB7B7B7"/>
      </top>
      <bottom style="thin">
        <color rgb="FF000000"/>
      </bottom>
      <diagonal/>
    </border>
    <border>
      <left style="thick">
        <color rgb="FF000000"/>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style="thick">
        <color rgb="FF000000"/>
      </right>
      <top style="thin">
        <color rgb="FFB7B7B7"/>
      </top>
      <bottom style="thin">
        <color rgb="FF000000"/>
      </bottom>
      <diagonal/>
    </border>
  </borders>
  <cellStyleXfs count="1">
    <xf numFmtId="0" fontId="0" fillId="0" borderId="0"/>
  </cellStyleXfs>
  <cellXfs count="126">
    <xf numFmtId="0" fontId="0" fillId="0" borderId="0" xfId="0" applyFont="1" applyAlignment="1"/>
    <xf numFmtId="0" fontId="2" fillId="0" borderId="0" xfId="0" applyFont="1"/>
    <xf numFmtId="0" fontId="2" fillId="0" borderId="0" xfId="0" applyFont="1" applyAlignment="1"/>
    <xf numFmtId="0" fontId="3" fillId="0" borderId="0" xfId="0" applyFont="1" applyAlignment="1">
      <alignment horizontal="center" vertical="center"/>
    </xf>
    <xf numFmtId="0" fontId="4" fillId="0" borderId="0" xfId="0" applyFont="1" applyAlignment="1"/>
    <xf numFmtId="164" fontId="2" fillId="0" borderId="0" xfId="0" applyNumberFormat="1" applyFont="1" applyAlignment="1"/>
    <xf numFmtId="0" fontId="5" fillId="0" borderId="0" xfId="0" applyFont="1" applyAlignment="1"/>
    <xf numFmtId="0" fontId="5" fillId="4" borderId="3" xfId="0" applyFont="1" applyFill="1" applyBorder="1" applyAlignment="1"/>
    <xf numFmtId="0" fontId="8" fillId="9" borderId="12" xfId="0" applyFont="1" applyFill="1" applyBorder="1" applyAlignment="1"/>
    <xf numFmtId="0" fontId="8" fillId="0" borderId="0" xfId="0" applyFont="1" applyAlignment="1"/>
    <xf numFmtId="0" fontId="8" fillId="10" borderId="12" xfId="0" applyFont="1" applyFill="1" applyBorder="1" applyAlignment="1"/>
    <xf numFmtId="0" fontId="7" fillId="7" borderId="12" xfId="0" applyFont="1" applyFill="1" applyBorder="1" applyAlignment="1"/>
    <xf numFmtId="0" fontId="7" fillId="7" borderId="16" xfId="0" applyFont="1" applyFill="1" applyBorder="1" applyAlignment="1"/>
    <xf numFmtId="0" fontId="8" fillId="0" borderId="19" xfId="0" applyFont="1" applyBorder="1" applyAlignment="1"/>
    <xf numFmtId="166" fontId="8" fillId="0" borderId="19" xfId="0" applyNumberFormat="1" applyFont="1" applyBorder="1" applyAlignment="1"/>
    <xf numFmtId="166" fontId="8" fillId="0" borderId="0" xfId="0" applyNumberFormat="1" applyFont="1" applyAlignment="1"/>
    <xf numFmtId="0" fontId="8" fillId="0" borderId="19" xfId="0" applyFont="1" applyBorder="1" applyAlignment="1">
      <alignment horizontal="center"/>
    </xf>
    <xf numFmtId="9" fontId="8" fillId="0" borderId="19" xfId="0" applyNumberFormat="1" applyFont="1" applyBorder="1" applyAlignment="1"/>
    <xf numFmtId="9" fontId="8" fillId="0" borderId="0" xfId="0" applyNumberFormat="1" applyFont="1" applyAlignment="1"/>
    <xf numFmtId="166" fontId="8" fillId="0" borderId="24" xfId="0" applyNumberFormat="1" applyFont="1" applyBorder="1" applyAlignment="1"/>
    <xf numFmtId="0" fontId="7" fillId="7" borderId="26" xfId="0" applyFont="1" applyFill="1" applyBorder="1" applyAlignment="1"/>
    <xf numFmtId="0" fontId="7" fillId="7" borderId="27" xfId="0" applyFont="1" applyFill="1" applyBorder="1" applyAlignment="1"/>
    <xf numFmtId="0" fontId="10" fillId="0" borderId="0" xfId="0" applyFont="1" applyAlignment="1">
      <alignment horizontal="center" vertical="center"/>
    </xf>
    <xf numFmtId="0" fontId="11" fillId="0" borderId="0" xfId="0" applyFont="1" applyAlignment="1"/>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15" fillId="0" borderId="0" xfId="0" applyFont="1" applyAlignment="1">
      <alignment horizontal="center"/>
    </xf>
    <xf numFmtId="0" fontId="2" fillId="0" borderId="12" xfId="0" applyFont="1" applyBorder="1" applyAlignment="1"/>
    <xf numFmtId="0" fontId="2" fillId="0" borderId="16" xfId="0" applyFont="1" applyBorder="1"/>
    <xf numFmtId="0" fontId="2" fillId="0" borderId="16" xfId="0" applyFont="1" applyBorder="1" applyAlignment="1"/>
    <xf numFmtId="0" fontId="2" fillId="0" borderId="19" xfId="0" applyFont="1" applyBorder="1" applyAlignment="1"/>
    <xf numFmtId="0" fontId="2" fillId="7" borderId="12" xfId="0" applyFont="1" applyFill="1" applyBorder="1" applyAlignment="1"/>
    <xf numFmtId="0" fontId="2" fillId="7" borderId="13" xfId="0" applyFont="1" applyFill="1" applyBorder="1" applyAlignment="1"/>
    <xf numFmtId="0" fontId="2" fillId="7" borderId="19" xfId="0" applyFont="1" applyFill="1" applyBorder="1" applyAlignment="1"/>
    <xf numFmtId="0" fontId="2" fillId="9" borderId="19" xfId="0" applyFont="1" applyFill="1" applyBorder="1" applyAlignment="1"/>
    <xf numFmtId="0" fontId="2" fillId="10" borderId="28" xfId="0" applyFont="1" applyFill="1" applyBorder="1" applyAlignment="1"/>
    <xf numFmtId="0" fontId="2" fillId="12" borderId="28" xfId="0" applyFont="1" applyFill="1" applyBorder="1" applyAlignment="1"/>
    <xf numFmtId="0" fontId="2" fillId="12" borderId="29" xfId="0" applyFont="1" applyFill="1" applyBorder="1" applyAlignment="1"/>
    <xf numFmtId="0" fontId="16" fillId="0" borderId="12" xfId="0" applyFont="1" applyBorder="1" applyAlignment="1"/>
    <xf numFmtId="0" fontId="16" fillId="0" borderId="16" xfId="0" applyFont="1" applyBorder="1" applyAlignment="1"/>
    <xf numFmtId="165" fontId="17" fillId="0" borderId="16" xfId="0" applyNumberFormat="1" applyFont="1" applyBorder="1"/>
    <xf numFmtId="165" fontId="17" fillId="0" borderId="19" xfId="0" applyNumberFormat="1" applyFont="1" applyBorder="1"/>
    <xf numFmtId="165" fontId="17" fillId="0" borderId="0" xfId="0" applyNumberFormat="1" applyFont="1"/>
    <xf numFmtId="165" fontId="17" fillId="0" borderId="12" xfId="0" applyNumberFormat="1" applyFont="1" applyBorder="1"/>
    <xf numFmtId="165" fontId="18" fillId="0" borderId="12" xfId="0" applyNumberFormat="1" applyFont="1" applyBorder="1"/>
    <xf numFmtId="165" fontId="18" fillId="0" borderId="19" xfId="0" applyNumberFormat="1" applyFont="1" applyBorder="1"/>
    <xf numFmtId="0" fontId="16" fillId="13" borderId="12" xfId="0" applyFont="1" applyFill="1" applyBorder="1" applyAlignment="1"/>
    <xf numFmtId="0" fontId="16" fillId="13" borderId="16" xfId="0" applyFont="1" applyFill="1" applyBorder="1" applyAlignment="1"/>
    <xf numFmtId="165" fontId="17" fillId="13" borderId="16" xfId="0" applyNumberFormat="1" applyFont="1" applyFill="1" applyBorder="1"/>
    <xf numFmtId="165" fontId="17" fillId="13" borderId="19" xfId="0" applyNumberFormat="1" applyFont="1" applyFill="1" applyBorder="1"/>
    <xf numFmtId="165" fontId="17" fillId="0" borderId="32" xfId="0" applyNumberFormat="1" applyFont="1" applyBorder="1"/>
    <xf numFmtId="165" fontId="17" fillId="0" borderId="33" xfId="0" applyNumberFormat="1" applyFont="1" applyBorder="1"/>
    <xf numFmtId="165" fontId="18" fillId="0" borderId="33" xfId="0" applyNumberFormat="1" applyFont="1" applyBorder="1"/>
    <xf numFmtId="165" fontId="18" fillId="0" borderId="32" xfId="0" applyNumberFormat="1" applyFont="1" applyBorder="1"/>
    <xf numFmtId="165" fontId="17" fillId="0" borderId="29" xfId="0" applyNumberFormat="1" applyFont="1" applyBorder="1"/>
    <xf numFmtId="165" fontId="17" fillId="0" borderId="28" xfId="0" applyNumberFormat="1" applyFont="1" applyBorder="1"/>
    <xf numFmtId="165" fontId="18" fillId="0" borderId="28" xfId="0" applyNumberFormat="1" applyFont="1" applyBorder="1"/>
    <xf numFmtId="165" fontId="18" fillId="0" borderId="29" xfId="0" applyNumberFormat="1" applyFont="1" applyBorder="1"/>
    <xf numFmtId="0" fontId="16" fillId="0" borderId="0" xfId="0" applyFont="1" applyAlignment="1"/>
    <xf numFmtId="0" fontId="16" fillId="13" borderId="26" xfId="0" applyFont="1" applyFill="1" applyBorder="1" applyAlignment="1"/>
    <xf numFmtId="0" fontId="16" fillId="13" borderId="27" xfId="0" applyFont="1" applyFill="1" applyBorder="1" applyAlignment="1"/>
    <xf numFmtId="165" fontId="17" fillId="13" borderId="27" xfId="0" applyNumberFormat="1" applyFont="1" applyFill="1" applyBorder="1"/>
    <xf numFmtId="165" fontId="17" fillId="13" borderId="24" xfId="0" applyNumberFormat="1" applyFont="1" applyFill="1" applyBorder="1"/>
    <xf numFmtId="165" fontId="17" fillId="0" borderId="24" xfId="0" applyNumberFormat="1" applyFont="1" applyBorder="1"/>
    <xf numFmtId="165" fontId="17" fillId="0" borderId="26" xfId="0" applyNumberFormat="1" applyFont="1" applyBorder="1"/>
    <xf numFmtId="165" fontId="18" fillId="0" borderId="26" xfId="0" applyNumberFormat="1" applyFont="1" applyBorder="1"/>
    <xf numFmtId="165" fontId="18" fillId="0" borderId="24" xfId="0" applyNumberFormat="1" applyFont="1" applyBorder="1"/>
    <xf numFmtId="0" fontId="2" fillId="10" borderId="10" xfId="0" applyFont="1" applyFill="1" applyBorder="1" applyAlignment="1"/>
    <xf numFmtId="0" fontId="6" fillId="0" borderId="11" xfId="0" applyFont="1" applyBorder="1"/>
    <xf numFmtId="165" fontId="17" fillId="0" borderId="13" xfId="0" applyNumberFormat="1" applyFont="1" applyBorder="1"/>
    <xf numFmtId="0" fontId="6" fillId="0" borderId="14" xfId="0" applyFont="1" applyBorder="1"/>
    <xf numFmtId="0" fontId="8" fillId="9" borderId="20" xfId="0" applyFont="1" applyFill="1" applyBorder="1" applyAlignment="1"/>
    <xf numFmtId="0" fontId="6" fillId="0" borderId="21" xfId="0" applyFont="1" applyBorder="1"/>
    <xf numFmtId="0" fontId="12" fillId="2" borderId="0" xfId="0" applyFont="1" applyFill="1" applyAlignment="1">
      <alignment horizontal="center" vertical="center"/>
    </xf>
    <xf numFmtId="0" fontId="0" fillId="0" borderId="0" xfId="0" applyFont="1" applyAlignment="1"/>
    <xf numFmtId="0" fontId="15" fillId="5" borderId="4" xfId="0" applyFont="1" applyFill="1" applyBorder="1" applyAlignment="1">
      <alignment horizontal="center"/>
    </xf>
    <xf numFmtId="0" fontId="6" fillId="0" borderId="5" xfId="0" applyFont="1" applyBorder="1"/>
    <xf numFmtId="0" fontId="6" fillId="0" borderId="6" xfId="0" applyFont="1" applyBorder="1"/>
    <xf numFmtId="0" fontId="15" fillId="6" borderId="1" xfId="0" applyFont="1" applyFill="1" applyBorder="1" applyAlignment="1">
      <alignment horizontal="center"/>
    </xf>
    <xf numFmtId="0" fontId="6" fillId="0" borderId="2" xfId="0" applyFont="1" applyBorder="1"/>
    <xf numFmtId="0" fontId="6" fillId="0" borderId="3" xfId="0" applyFont="1" applyBorder="1"/>
    <xf numFmtId="0" fontId="15" fillId="11" borderId="1" xfId="0" applyFont="1" applyFill="1" applyBorder="1" applyAlignment="1">
      <alignment horizontal="center"/>
    </xf>
    <xf numFmtId="0" fontId="2" fillId="9" borderId="17" xfId="0" applyFont="1" applyFill="1" applyBorder="1" applyAlignment="1"/>
    <xf numFmtId="0" fontId="6" fillId="0" borderId="18" xfId="0" applyFont="1" applyBorder="1"/>
    <xf numFmtId="165" fontId="17" fillId="0" borderId="17" xfId="0" applyNumberFormat="1" applyFont="1" applyBorder="1"/>
    <xf numFmtId="0" fontId="1" fillId="2" borderId="0" xfId="0" applyFont="1" applyFill="1" applyAlignment="1">
      <alignment horizontal="center" vertical="center"/>
    </xf>
    <xf numFmtId="0" fontId="2" fillId="0" borderId="0" xfId="0" applyFont="1" applyAlignment="1"/>
    <xf numFmtId="0" fontId="3" fillId="0" borderId="0" xfId="0" applyFont="1" applyAlignment="1">
      <alignment horizontal="center" vertical="center"/>
    </xf>
    <xf numFmtId="0" fontId="5" fillId="3" borderId="1" xfId="0" applyFont="1" applyFill="1" applyBorder="1" applyAlignment="1"/>
    <xf numFmtId="0" fontId="5" fillId="4" borderId="1" xfId="0" applyFont="1" applyFill="1" applyBorder="1" applyAlignment="1"/>
    <xf numFmtId="0" fontId="5" fillId="5" borderId="4" xfId="0" applyFont="1" applyFill="1" applyBorder="1" applyAlignment="1"/>
    <xf numFmtId="0" fontId="5" fillId="6" borderId="4" xfId="0" applyFont="1" applyFill="1" applyBorder="1" applyAlignment="1"/>
    <xf numFmtId="0" fontId="9" fillId="9" borderId="17" xfId="0" applyFont="1" applyFill="1" applyBorder="1" applyAlignment="1"/>
    <xf numFmtId="0" fontId="8" fillId="10" borderId="17" xfId="0" applyFont="1" applyFill="1" applyBorder="1" applyAlignment="1"/>
    <xf numFmtId="0" fontId="6" fillId="0" borderId="15" xfId="0" applyFont="1" applyBorder="1"/>
    <xf numFmtId="0" fontId="8" fillId="10" borderId="20" xfId="0" applyFont="1" applyFill="1" applyBorder="1" applyAlignment="1"/>
    <xf numFmtId="0" fontId="6" fillId="0" borderId="25" xfId="0" applyFont="1" applyBorder="1"/>
    <xf numFmtId="0" fontId="7" fillId="7" borderId="7" xfId="0" applyFont="1" applyFill="1" applyBorder="1" applyAlignment="1"/>
    <xf numFmtId="0" fontId="6" fillId="0" borderId="8" xfId="0" applyFont="1" applyBorder="1"/>
    <xf numFmtId="0" fontId="6" fillId="0" borderId="9" xfId="0" applyFont="1" applyBorder="1"/>
    <xf numFmtId="0" fontId="8" fillId="0" borderId="10" xfId="0" applyFont="1" applyBorder="1" applyAlignment="1"/>
    <xf numFmtId="0" fontId="8" fillId="8" borderId="7" xfId="0" applyFont="1" applyFill="1" applyBorder="1" applyAlignment="1"/>
    <xf numFmtId="165" fontId="8" fillId="0" borderId="10" xfId="0" applyNumberFormat="1" applyFont="1" applyBorder="1" applyAlignment="1"/>
    <xf numFmtId="0" fontId="8" fillId="0" borderId="13" xfId="0" applyFont="1" applyBorder="1" applyAlignment="1"/>
    <xf numFmtId="0" fontId="8" fillId="8" borderId="17" xfId="0" applyFont="1" applyFill="1" applyBorder="1" applyAlignment="1"/>
    <xf numFmtId="10" fontId="8" fillId="0" borderId="13" xfId="0" applyNumberFormat="1" applyFont="1" applyBorder="1" applyAlignment="1"/>
    <xf numFmtId="164" fontId="8" fillId="0" borderId="13" xfId="0" applyNumberFormat="1" applyFont="1" applyBorder="1" applyAlignment="1"/>
    <xf numFmtId="0" fontId="8" fillId="0" borderId="13" xfId="0" applyFont="1" applyBorder="1" applyAlignment="1">
      <alignment horizontal="center"/>
    </xf>
    <xf numFmtId="0" fontId="8" fillId="9" borderId="17" xfId="0" applyFont="1" applyFill="1" applyBorder="1" applyAlignment="1"/>
    <xf numFmtId="166" fontId="8" fillId="0" borderId="13" xfId="0" applyNumberFormat="1" applyFont="1" applyBorder="1" applyAlignment="1"/>
    <xf numFmtId="0" fontId="8" fillId="8" borderId="20" xfId="0" applyFont="1" applyFill="1" applyBorder="1" applyAlignment="1"/>
    <xf numFmtId="0" fontId="8" fillId="0" borderId="22" xfId="0" applyFont="1" applyBorder="1" applyAlignment="1"/>
    <xf numFmtId="0" fontId="6" fillId="0" borderId="23" xfId="0" applyFont="1" applyBorder="1"/>
    <xf numFmtId="165" fontId="8" fillId="0" borderId="13" xfId="0" applyNumberFormat="1" applyFont="1" applyBorder="1" applyAlignment="1"/>
    <xf numFmtId="167" fontId="8" fillId="0" borderId="22" xfId="0" applyNumberFormat="1" applyFont="1" applyBorder="1" applyAlignment="1"/>
    <xf numFmtId="0" fontId="15" fillId="0" borderId="4" xfId="0" applyFont="1" applyBorder="1" applyAlignment="1">
      <alignment horizontal="center" vertical="center"/>
    </xf>
    <xf numFmtId="0" fontId="15" fillId="3" borderId="4" xfId="0" applyFont="1" applyFill="1" applyBorder="1" applyAlignment="1">
      <alignment horizontal="center"/>
    </xf>
    <xf numFmtId="165" fontId="17" fillId="0" borderId="34" xfId="0" applyNumberFormat="1" applyFont="1" applyBorder="1"/>
    <xf numFmtId="0" fontId="6" fillId="0" borderId="35" xfId="0" applyFont="1" applyBorder="1"/>
    <xf numFmtId="165" fontId="17" fillId="0" borderId="10" xfId="0" applyNumberFormat="1" applyFont="1" applyBorder="1"/>
    <xf numFmtId="165" fontId="17" fillId="0" borderId="30" xfId="0" applyNumberFormat="1" applyFont="1" applyBorder="1"/>
    <xf numFmtId="0" fontId="6" fillId="0" borderId="31" xfId="0" applyFont="1" applyBorder="1"/>
    <xf numFmtId="165" fontId="17" fillId="0" borderId="7" xfId="0" applyNumberFormat="1" applyFont="1" applyBorder="1"/>
    <xf numFmtId="165" fontId="17" fillId="0" borderId="20" xfId="0" applyNumberFormat="1" applyFont="1" applyBorder="1"/>
    <xf numFmtId="165" fontId="17" fillId="0" borderId="22" xfId="0" applyNumberFormat="1" applyFont="1" applyBorder="1"/>
  </cellXfs>
  <cellStyles count="1">
    <cellStyle name="Standard" xfId="0" builtinId="0"/>
  </cellStyles>
  <dxfs count="12">
    <dxf>
      <fill>
        <patternFill patternType="solid">
          <fgColor rgb="FFEA9999"/>
          <bgColor rgb="FFEA9999"/>
        </patternFill>
      </fill>
    </dxf>
    <dxf>
      <fill>
        <patternFill patternType="solid">
          <fgColor rgb="FFB7E1CD"/>
          <bgColor rgb="FFB7E1CD"/>
        </patternFill>
      </fill>
    </dxf>
    <dxf>
      <fill>
        <patternFill patternType="solid">
          <fgColor rgb="FFEA9999"/>
          <bgColor rgb="FFEA9999"/>
        </patternFill>
      </fill>
    </dxf>
    <dxf>
      <fill>
        <patternFill patternType="solid">
          <fgColor rgb="FFEA9999"/>
          <bgColor rgb="FFEA9999"/>
        </patternFill>
      </fill>
    </dxf>
    <dxf>
      <fill>
        <patternFill patternType="solid">
          <fgColor rgb="FFB7E1CD"/>
          <bgColor rgb="FFB7E1CD"/>
        </patternFill>
      </fill>
    </dxf>
    <dxf>
      <fill>
        <patternFill patternType="solid">
          <fgColor rgb="FFF4CCCC"/>
          <bgColor rgb="FFF4CCCC"/>
        </patternFill>
      </fill>
    </dxf>
    <dxf>
      <fill>
        <patternFill patternType="solid">
          <fgColor rgb="FFD9EAD3"/>
          <bgColor rgb="FFD9EAD3"/>
        </patternFill>
      </fill>
    </dxf>
    <dxf>
      <fill>
        <patternFill patternType="solid">
          <fgColor rgb="FFD9EAD3"/>
          <bgColor rgb="FFD9EAD3"/>
        </patternFill>
      </fill>
    </dxf>
    <dxf>
      <fill>
        <patternFill patternType="solid">
          <fgColor rgb="FFF4CCCC"/>
          <bgColor rgb="FFF4CCCC"/>
        </patternFill>
      </fill>
    </dxf>
    <dxf>
      <fill>
        <patternFill patternType="solid">
          <fgColor rgb="FFE67C73"/>
          <bgColor rgb="FFE67C73"/>
        </patternFill>
      </fill>
    </dxf>
    <dxf>
      <fill>
        <patternFill patternType="solid">
          <fgColor rgb="FFD9EAD3"/>
          <bgColor rgb="FFD9EAD3"/>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400050" cy="95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chlau-energiesparen.de/wpr2anleitung" TargetMode="External"/><Relationship Id="rId1" Type="http://schemas.openxmlformats.org/officeDocument/2006/relationships/hyperlink" Target="https://schlau-energiesparen.de/jaz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49"/>
  <sheetViews>
    <sheetView showGridLines="0" tabSelected="1" workbookViewId="0">
      <selection activeCell="K13" sqref="K13:M13"/>
    </sheetView>
  </sheetViews>
  <sheetFormatPr baseColWidth="10" defaultColWidth="12.5703125" defaultRowHeight="15.75" customHeight="1"/>
  <cols>
    <col min="1" max="1" width="3" customWidth="1"/>
    <col min="2" max="3" width="5.28515625" customWidth="1"/>
    <col min="4" max="4" width="10" customWidth="1"/>
    <col min="5" max="5" width="10.28515625" customWidth="1"/>
    <col min="6" max="6" width="5.7109375" customWidth="1"/>
    <col min="7" max="7" width="4.42578125" customWidth="1"/>
    <col min="8" max="8" width="8.85546875" customWidth="1"/>
    <col min="9" max="9" width="13.140625" customWidth="1"/>
    <col min="10" max="10" width="5.140625" customWidth="1"/>
    <col min="11" max="11" width="9" customWidth="1"/>
    <col min="12" max="12" width="4.28515625" customWidth="1"/>
    <col min="13" max="13" width="13.28515625" customWidth="1"/>
    <col min="14" max="14" width="6.42578125" customWidth="1"/>
    <col min="15" max="15" width="13.140625" customWidth="1"/>
    <col min="16" max="16" width="5.28515625" customWidth="1"/>
    <col min="17" max="17" width="9" customWidth="1"/>
    <col min="18" max="18" width="4.42578125" customWidth="1"/>
    <col min="19" max="19" width="13.28515625" customWidth="1"/>
    <col min="20" max="20" width="14.5703125" customWidth="1"/>
  </cols>
  <sheetData>
    <row r="1" spans="2:21" ht="26.25" customHeight="1">
      <c r="B1" s="86" t="s">
        <v>0</v>
      </c>
      <c r="C1" s="75"/>
      <c r="D1" s="75"/>
      <c r="E1" s="75"/>
      <c r="F1" s="75"/>
      <c r="G1" s="75"/>
      <c r="H1" s="75"/>
      <c r="I1" s="75"/>
      <c r="J1" s="75"/>
      <c r="K1" s="75"/>
      <c r="L1" s="75"/>
      <c r="M1" s="75"/>
      <c r="N1" s="75"/>
      <c r="O1" s="75"/>
      <c r="P1" s="75"/>
      <c r="Q1" s="75"/>
      <c r="R1" s="75"/>
      <c r="S1" s="75"/>
      <c r="T1" s="75"/>
      <c r="U1" s="1"/>
    </row>
    <row r="2" spans="2:21" ht="55.5" customHeight="1">
      <c r="B2" s="87"/>
      <c r="C2" s="75"/>
      <c r="D2" s="75"/>
      <c r="E2" s="75"/>
      <c r="F2" s="75"/>
      <c r="G2" s="75"/>
      <c r="H2" s="2"/>
      <c r="I2" s="88" t="s">
        <v>1</v>
      </c>
      <c r="J2" s="75"/>
      <c r="K2" s="75"/>
      <c r="L2" s="75"/>
      <c r="M2" s="75"/>
      <c r="N2" s="75"/>
      <c r="O2" s="75"/>
      <c r="P2" s="3"/>
      <c r="Q2" s="3"/>
      <c r="R2" s="3"/>
      <c r="S2" s="3"/>
      <c r="T2" s="3"/>
      <c r="U2" s="1"/>
    </row>
    <row r="3" spans="2:21" ht="15">
      <c r="B3" s="4" t="s">
        <v>2</v>
      </c>
      <c r="C3" s="2"/>
      <c r="D3" s="5"/>
      <c r="E3" s="1"/>
      <c r="F3" s="1"/>
      <c r="G3" s="1"/>
      <c r="H3" s="1"/>
      <c r="I3" s="1"/>
      <c r="J3" s="2"/>
      <c r="K3" s="2"/>
      <c r="L3" s="2"/>
      <c r="M3" s="2"/>
      <c r="N3" s="2"/>
      <c r="O3" s="2"/>
      <c r="P3" s="2"/>
      <c r="Q3" s="2"/>
      <c r="R3" s="2"/>
      <c r="S3" s="2"/>
      <c r="T3" s="2"/>
      <c r="U3" s="1"/>
    </row>
    <row r="4" spans="2:21" ht="15">
      <c r="B4" s="2"/>
      <c r="C4" s="2"/>
      <c r="D4" s="5"/>
      <c r="E4" s="1"/>
      <c r="F4" s="1"/>
      <c r="G4" s="1"/>
      <c r="H4" s="1"/>
      <c r="I4" s="1"/>
      <c r="J4" s="2"/>
      <c r="K4" s="2"/>
      <c r="L4" s="2"/>
      <c r="M4" s="1"/>
      <c r="N4" s="1"/>
      <c r="O4" s="1"/>
      <c r="P4" s="1"/>
      <c r="Q4" s="1"/>
      <c r="R4" s="1"/>
      <c r="S4" s="1"/>
      <c r="T4" s="1"/>
      <c r="U4" s="1"/>
    </row>
    <row r="5" spans="2:21" ht="21.75" customHeight="1">
      <c r="B5" s="89" t="s">
        <v>3</v>
      </c>
      <c r="C5" s="80"/>
      <c r="D5" s="80"/>
      <c r="E5" s="80"/>
      <c r="F5" s="81"/>
      <c r="G5" s="6"/>
      <c r="H5" s="90" t="s">
        <v>4</v>
      </c>
      <c r="I5" s="80"/>
      <c r="J5" s="80"/>
      <c r="K5" s="7"/>
      <c r="M5" s="91" t="s">
        <v>5</v>
      </c>
      <c r="N5" s="77"/>
      <c r="O5" s="78"/>
      <c r="P5" s="6"/>
      <c r="Q5" s="92" t="s">
        <v>6</v>
      </c>
      <c r="R5" s="77"/>
      <c r="S5" s="77"/>
      <c r="T5" s="78"/>
    </row>
    <row r="6" spans="2:21" ht="21.75" customHeight="1">
      <c r="B6" s="98" t="s">
        <v>7</v>
      </c>
      <c r="C6" s="99"/>
      <c r="D6" s="100"/>
      <c r="E6" s="101">
        <v>2025</v>
      </c>
      <c r="F6" s="69"/>
      <c r="H6" s="102" t="s">
        <v>8</v>
      </c>
      <c r="I6" s="100"/>
      <c r="J6" s="103">
        <v>0.2</v>
      </c>
      <c r="K6" s="69"/>
      <c r="M6" s="8" t="s">
        <v>9</v>
      </c>
      <c r="N6" s="104" t="s">
        <v>10</v>
      </c>
      <c r="O6" s="71"/>
      <c r="P6" s="9"/>
      <c r="Q6" s="10" t="s">
        <v>9</v>
      </c>
      <c r="R6" s="104" t="s">
        <v>11</v>
      </c>
      <c r="S6" s="95"/>
      <c r="T6" s="71"/>
    </row>
    <row r="7" spans="2:21" ht="21.75" customHeight="1">
      <c r="B7" s="11" t="s">
        <v>12</v>
      </c>
      <c r="C7" s="12"/>
      <c r="D7" s="12"/>
      <c r="E7" s="104" t="s">
        <v>34</v>
      </c>
      <c r="F7" s="71"/>
      <c r="H7" s="105" t="s">
        <v>13</v>
      </c>
      <c r="I7" s="84"/>
      <c r="J7" s="106">
        <v>0.01</v>
      </c>
      <c r="K7" s="71"/>
      <c r="M7" s="93" t="s">
        <v>14</v>
      </c>
      <c r="N7" s="84"/>
      <c r="O7" s="13">
        <v>4.5</v>
      </c>
      <c r="P7" s="9"/>
      <c r="Q7" s="94" t="s">
        <v>14</v>
      </c>
      <c r="R7" s="95"/>
      <c r="S7" s="84"/>
      <c r="T7" s="13">
        <v>3.5</v>
      </c>
    </row>
    <row r="8" spans="2:21" ht="21.75" customHeight="1">
      <c r="B8" s="11" t="str">
        <f>"Jahresverbrauch "&amp;$E$7</f>
        <v>Jahresverbrauch Öl</v>
      </c>
      <c r="C8" s="12"/>
      <c r="D8" s="12"/>
      <c r="E8" s="107">
        <v>5760</v>
      </c>
      <c r="F8" s="71"/>
      <c r="H8" s="105" t="s">
        <v>15</v>
      </c>
      <c r="I8" s="84"/>
      <c r="J8" s="108" t="s">
        <v>16</v>
      </c>
      <c r="K8" s="71"/>
      <c r="M8" s="109" t="s">
        <v>17</v>
      </c>
      <c r="N8" s="84"/>
      <c r="O8" s="14">
        <v>30000</v>
      </c>
      <c r="P8" s="15"/>
      <c r="Q8" s="94" t="s">
        <v>17</v>
      </c>
      <c r="R8" s="95"/>
      <c r="S8" s="84"/>
      <c r="T8" s="14">
        <v>33000</v>
      </c>
    </row>
    <row r="9" spans="2:21" ht="21.75" customHeight="1">
      <c r="B9" s="11" t="str">
        <f>E7&amp;"preis pro kWh"</f>
        <v>Ölpreis pro kWh</v>
      </c>
      <c r="C9" s="12"/>
      <c r="D9" s="12"/>
      <c r="E9" s="114">
        <v>0.94</v>
      </c>
      <c r="F9" s="71"/>
      <c r="H9" s="105" t="s">
        <v>18</v>
      </c>
      <c r="I9" s="84"/>
      <c r="J9" s="108" t="s">
        <v>19</v>
      </c>
      <c r="K9" s="71"/>
      <c r="M9" s="109" t="s">
        <v>20</v>
      </c>
      <c r="N9" s="84"/>
      <c r="O9" s="16" t="s">
        <v>16</v>
      </c>
      <c r="Q9" s="94" t="s">
        <v>20</v>
      </c>
      <c r="R9" s="95"/>
      <c r="S9" s="84"/>
      <c r="T9" s="16" t="s">
        <v>16</v>
      </c>
    </row>
    <row r="10" spans="2:21" ht="21.75" customHeight="1">
      <c r="B10" s="11" t="str">
        <f>"Preissteigerung "&amp;E7</f>
        <v>Preissteigerung Öl</v>
      </c>
      <c r="C10" s="12"/>
      <c r="D10" s="12"/>
      <c r="E10" s="106">
        <v>0.02</v>
      </c>
      <c r="F10" s="71"/>
      <c r="H10" s="105" t="s">
        <v>21</v>
      </c>
      <c r="I10" s="84"/>
      <c r="J10" s="110">
        <v>30000</v>
      </c>
      <c r="K10" s="71"/>
      <c r="M10" s="109" t="s">
        <v>22</v>
      </c>
      <c r="N10" s="84"/>
      <c r="O10" s="17">
        <f>IF(IF(O7&lt;3,0,0.3+IF($J$8="Ja",VLOOKUP($J$11,Klimabonus!A:B,2,FALSE),0)+IF($J$9="Ja",0.3,0)+IF(O9="Ja",0.05,0))&gt;0.7,0.7,IF(O7&lt;3,0,0.3+IF($J$8="Ja",VLOOKUP(J11,Klimabonus!A:B,2,FALSE),0)+IF($J$9="Ja",0.3,0)+IF(O9="Ja",0.05,0)))</f>
        <v>0.55000000000000004</v>
      </c>
      <c r="P10" s="18"/>
      <c r="Q10" s="94" t="s">
        <v>22</v>
      </c>
      <c r="R10" s="95"/>
      <c r="S10" s="84"/>
      <c r="T10" s="17">
        <f>IF(IF(T7&lt;3,0,0.3+IF($J$8="Ja",VLOOKUP($J$11,Klimabonus!A:B,2,FALSE),0)+IF($J$9="Ja",0.3,0)+IF(T9="Ja",0.05,0))&gt;0.7,0.7,IF(T7&lt;3,0,0.3+IF($J$8="Ja",VLOOKUP($J$11,Klimabonus!A:B,2,FALSE),0)+IF($J$9="Ja",0.3,0)+IF(T9="Ja",0.05,0)))</f>
        <v>0.55000000000000004</v>
      </c>
    </row>
    <row r="11" spans="2:21" ht="21.75" customHeight="1">
      <c r="B11" s="11" t="str">
        <f>"Wirkungsgrad "&amp;E7</f>
        <v>Wirkungsgrad Öl</v>
      </c>
      <c r="C11" s="12"/>
      <c r="D11" s="12"/>
      <c r="E11" s="106">
        <v>0.8</v>
      </c>
      <c r="F11" s="71"/>
      <c r="H11" s="111" t="s">
        <v>23</v>
      </c>
      <c r="I11" s="73"/>
      <c r="J11" s="112">
        <f>E6</f>
        <v>2025</v>
      </c>
      <c r="K11" s="113"/>
      <c r="M11" s="72" t="s">
        <v>24</v>
      </c>
      <c r="N11" s="73"/>
      <c r="O11" s="19">
        <f>IF(O8&lt;J10,O8*(1-O10),O8-J10+J10*(1-O10))</f>
        <v>13499.999999999998</v>
      </c>
      <c r="P11" s="15"/>
      <c r="Q11" s="96" t="s">
        <v>24</v>
      </c>
      <c r="R11" s="97"/>
      <c r="S11" s="73"/>
      <c r="T11" s="19">
        <f>IF(T8&lt;J10,T8*(1-T10),T8-J10+J10*(1-T10))</f>
        <v>16500</v>
      </c>
    </row>
    <row r="12" spans="2:21" ht="21.75" customHeight="1">
      <c r="B12" s="20" t="s">
        <v>25</v>
      </c>
      <c r="C12" s="21"/>
      <c r="D12" s="21"/>
      <c r="E12" s="115">
        <f>E8*E11/2000</f>
        <v>2.3039999999999998</v>
      </c>
      <c r="F12" s="113"/>
      <c r="I12" s="1"/>
      <c r="J12" s="22"/>
      <c r="K12" s="22"/>
      <c r="L12" s="22"/>
      <c r="M12" s="22"/>
      <c r="N12" s="1"/>
      <c r="S12" s="1"/>
    </row>
    <row r="13" spans="2:21" ht="25.5" customHeight="1">
      <c r="B13" s="1"/>
      <c r="C13" s="1"/>
      <c r="D13" s="1"/>
      <c r="E13" s="1"/>
      <c r="F13" s="1"/>
      <c r="G13" s="1"/>
      <c r="H13" s="23"/>
      <c r="I13" s="23"/>
      <c r="J13" s="22"/>
      <c r="K13" s="74" t="s">
        <v>26</v>
      </c>
      <c r="L13" s="75"/>
      <c r="M13" s="75"/>
      <c r="N13" s="24"/>
      <c r="O13" s="25"/>
      <c r="P13" s="1"/>
      <c r="Q13" s="1"/>
      <c r="R13" s="1"/>
      <c r="S13" s="1"/>
    </row>
    <row r="14" spans="2:21" ht="15">
      <c r="B14" s="2"/>
      <c r="C14" s="1"/>
      <c r="D14" s="1"/>
      <c r="E14" s="26"/>
      <c r="F14" s="26"/>
      <c r="G14" s="26"/>
      <c r="H14" s="26"/>
      <c r="I14" s="26"/>
      <c r="J14" s="26"/>
      <c r="K14" s="26"/>
      <c r="L14" s="26"/>
      <c r="M14" s="26"/>
      <c r="N14" s="26"/>
      <c r="O14" s="26"/>
      <c r="P14" s="26"/>
      <c r="Q14" s="26"/>
      <c r="R14" s="26"/>
      <c r="S14" s="26"/>
      <c r="T14" s="2"/>
    </row>
    <row r="15" spans="2:21" ht="22.5" customHeight="1">
      <c r="B15" s="116" t="s">
        <v>27</v>
      </c>
      <c r="C15" s="77"/>
      <c r="D15" s="77"/>
      <c r="E15" s="78"/>
      <c r="F15" s="26"/>
      <c r="G15" s="117" t="s">
        <v>3</v>
      </c>
      <c r="H15" s="77"/>
      <c r="I15" s="78"/>
      <c r="J15" s="27"/>
      <c r="K15" s="76" t="str">
        <f>"WP1: "&amp;N6</f>
        <v>WP1: Modell 1</v>
      </c>
      <c r="L15" s="77"/>
      <c r="M15" s="78"/>
      <c r="O15" s="79" t="str">
        <f>"WP2: "&amp;R6</f>
        <v>WP2: Modell 2</v>
      </c>
      <c r="P15" s="80"/>
      <c r="Q15" s="81"/>
      <c r="S15" s="82" t="str">
        <f>"Vorteil: "&amp;N6</f>
        <v>Vorteil: Modell 1</v>
      </c>
      <c r="T15" s="81"/>
    </row>
    <row r="16" spans="2:21" ht="15">
      <c r="B16" s="28" t="s">
        <v>28</v>
      </c>
      <c r="C16" s="29"/>
      <c r="D16" s="30" t="s">
        <v>29</v>
      </c>
      <c r="E16" s="31" t="str">
        <f>E7&amp;"preis"</f>
        <v>Ölpreis</v>
      </c>
      <c r="F16" s="2"/>
      <c r="G16" s="32" t="s">
        <v>30</v>
      </c>
      <c r="H16" s="33"/>
      <c r="I16" s="34" t="s">
        <v>31</v>
      </c>
      <c r="K16" s="83" t="s">
        <v>30</v>
      </c>
      <c r="L16" s="84"/>
      <c r="M16" s="35" t="s">
        <v>31</v>
      </c>
      <c r="O16" s="36" t="s">
        <v>30</v>
      </c>
      <c r="P16" s="68" t="s">
        <v>31</v>
      </c>
      <c r="Q16" s="69"/>
      <c r="S16" s="37" t="s">
        <v>32</v>
      </c>
      <c r="T16" s="38" t="s">
        <v>33</v>
      </c>
    </row>
    <row r="17" spans="2:20" ht="12.75">
      <c r="B17" s="39">
        <v>0</v>
      </c>
      <c r="C17" s="40">
        <f>E6</f>
        <v>2025</v>
      </c>
      <c r="D17" s="41">
        <f>J6</f>
        <v>0.2</v>
      </c>
      <c r="E17" s="42">
        <f>E9</f>
        <v>0.94</v>
      </c>
      <c r="F17" s="43"/>
      <c r="G17" s="85">
        <f t="shared" ref="G17:G47" si="0">$E$8*E17</f>
        <v>5414.4</v>
      </c>
      <c r="H17" s="84"/>
      <c r="I17" s="42">
        <f>G17</f>
        <v>5414.4</v>
      </c>
      <c r="K17" s="85">
        <f t="shared" ref="K17:K47" si="1">IF($C17=$J$11,O11,0)+IF($C17&lt;$J$11,G17,$E$8*$E$11/$O$7*$D17)</f>
        <v>13704.799999999997</v>
      </c>
      <c r="L17" s="84"/>
      <c r="M17" s="42">
        <f>K17</f>
        <v>13704.799999999997</v>
      </c>
      <c r="O17" s="44">
        <f>IF($C17=$J$11,T11,0)+IF($C17&lt;$J$11,G17,$E$8*$E$11/$T$7*$D17)</f>
        <v>16763.314285714285</v>
      </c>
      <c r="P17" s="70">
        <f>O17</f>
        <v>16763.314285714285</v>
      </c>
      <c r="Q17" s="71"/>
      <c r="S17" s="45">
        <f t="shared" ref="S17:S47" si="2">O17-K17</f>
        <v>3058.5142857142873</v>
      </c>
      <c r="T17" s="46">
        <f t="shared" ref="T17:T47" si="3">P17-M17</f>
        <v>3058.5142857142873</v>
      </c>
    </row>
    <row r="18" spans="2:20" ht="12.75">
      <c r="B18" s="39">
        <v>1</v>
      </c>
      <c r="C18" s="40">
        <f t="shared" ref="C18:C47" si="4">C17+1</f>
        <v>2026</v>
      </c>
      <c r="D18" s="41">
        <f t="shared" ref="D18:D47" si="5">$J$6*(1+$J$7)^($C18-$E$6)</f>
        <v>0.20200000000000001</v>
      </c>
      <c r="E18" s="42">
        <f t="shared" ref="E18:E47" si="6">$E$9*(1+$E$10)^($C18-$E$6)</f>
        <v>0.95879999999999999</v>
      </c>
      <c r="F18" s="43"/>
      <c r="G18" s="85">
        <f t="shared" si="0"/>
        <v>5522.6880000000001</v>
      </c>
      <c r="H18" s="84"/>
      <c r="I18" s="42">
        <f t="shared" ref="I18:I47" si="7">I17+G18</f>
        <v>10937.088</v>
      </c>
      <c r="K18" s="85">
        <f t="shared" si="1"/>
        <v>206.84800000000001</v>
      </c>
      <c r="L18" s="84"/>
      <c r="M18" s="42">
        <f t="shared" ref="M18:M47" si="8">M17+K18</f>
        <v>13911.647999999997</v>
      </c>
      <c r="O18" s="44">
        <f t="shared" ref="O18:O19" si="9">IF($C18=$J$11,#REF!,0)+IF($C18&lt;$J$11,G18,$E$8*$E$11/$T$7*$D18)</f>
        <v>265.94742857142859</v>
      </c>
      <c r="P18" s="70">
        <f t="shared" ref="P18:P47" si="10">P17+O18</f>
        <v>17029.261714285713</v>
      </c>
      <c r="Q18" s="71"/>
      <c r="S18" s="45">
        <f t="shared" si="2"/>
        <v>59.099428571428575</v>
      </c>
      <c r="T18" s="46">
        <f t="shared" si="3"/>
        <v>3117.6137142857151</v>
      </c>
    </row>
    <row r="19" spans="2:20" ht="12.75">
      <c r="B19" s="39">
        <v>2</v>
      </c>
      <c r="C19" s="40">
        <f t="shared" si="4"/>
        <v>2027</v>
      </c>
      <c r="D19" s="41">
        <f t="shared" si="5"/>
        <v>0.20402000000000001</v>
      </c>
      <c r="E19" s="42">
        <f t="shared" si="6"/>
        <v>0.97797599999999996</v>
      </c>
      <c r="F19" s="43"/>
      <c r="G19" s="85">
        <f t="shared" si="0"/>
        <v>5633.1417599999995</v>
      </c>
      <c r="H19" s="84"/>
      <c r="I19" s="42">
        <f t="shared" si="7"/>
        <v>16570.229759999998</v>
      </c>
      <c r="K19" s="85">
        <f t="shared" si="1"/>
        <v>208.91648000000001</v>
      </c>
      <c r="L19" s="84"/>
      <c r="M19" s="42">
        <f t="shared" si="8"/>
        <v>14120.564479999997</v>
      </c>
      <c r="O19" s="44">
        <f t="shared" si="9"/>
        <v>268.60690285714287</v>
      </c>
      <c r="P19" s="70">
        <f t="shared" si="10"/>
        <v>17297.868617142856</v>
      </c>
      <c r="Q19" s="71"/>
      <c r="S19" s="45">
        <f t="shared" si="2"/>
        <v>59.690422857142863</v>
      </c>
      <c r="T19" s="46">
        <f t="shared" si="3"/>
        <v>3177.304137142859</v>
      </c>
    </row>
    <row r="20" spans="2:20" ht="12.75">
      <c r="B20" s="39">
        <v>3</v>
      </c>
      <c r="C20" s="40">
        <f t="shared" si="4"/>
        <v>2028</v>
      </c>
      <c r="D20" s="41">
        <f t="shared" si="5"/>
        <v>0.2060602</v>
      </c>
      <c r="E20" s="42">
        <f t="shared" si="6"/>
        <v>0.9975355199999999</v>
      </c>
      <c r="F20" s="43"/>
      <c r="G20" s="85">
        <f t="shared" si="0"/>
        <v>5745.8045951999993</v>
      </c>
      <c r="H20" s="84"/>
      <c r="I20" s="42">
        <f t="shared" si="7"/>
        <v>22316.034355199998</v>
      </c>
      <c r="K20" s="85">
        <f t="shared" si="1"/>
        <v>211.0056448</v>
      </c>
      <c r="L20" s="84"/>
      <c r="M20" s="42">
        <f t="shared" si="8"/>
        <v>14331.570124799997</v>
      </c>
      <c r="O20" s="44">
        <f t="shared" ref="O20:O47" si="11">IF($C20=$J$11,V14,0)+IF($C20&lt;$J$11,G20,$E$8*$E$11/$T$7*$D20)</f>
        <v>271.29297188571428</v>
      </c>
      <c r="P20" s="70">
        <f t="shared" si="10"/>
        <v>17569.161589028572</v>
      </c>
      <c r="Q20" s="71"/>
      <c r="S20" s="45">
        <f t="shared" si="2"/>
        <v>60.287327085714281</v>
      </c>
      <c r="T20" s="46">
        <f t="shared" si="3"/>
        <v>3237.5914642285752</v>
      </c>
    </row>
    <row r="21" spans="2:20" ht="12.75">
      <c r="B21" s="39">
        <v>4</v>
      </c>
      <c r="C21" s="40">
        <f t="shared" si="4"/>
        <v>2029</v>
      </c>
      <c r="D21" s="41">
        <f t="shared" si="5"/>
        <v>0.20812080200000002</v>
      </c>
      <c r="E21" s="42">
        <f t="shared" si="6"/>
        <v>1.0174862303999999</v>
      </c>
      <c r="F21" s="43"/>
      <c r="G21" s="85">
        <f t="shared" si="0"/>
        <v>5860.7206871039989</v>
      </c>
      <c r="H21" s="84"/>
      <c r="I21" s="42">
        <f t="shared" si="7"/>
        <v>28176.755042303997</v>
      </c>
      <c r="K21" s="85">
        <f t="shared" si="1"/>
        <v>213.11570124800002</v>
      </c>
      <c r="L21" s="84"/>
      <c r="M21" s="42">
        <f t="shared" si="8"/>
        <v>14544.685826047997</v>
      </c>
      <c r="O21" s="44">
        <f t="shared" si="11"/>
        <v>274.00590160457148</v>
      </c>
      <c r="P21" s="70">
        <f t="shared" si="10"/>
        <v>17843.167490633143</v>
      </c>
      <c r="Q21" s="71"/>
      <c r="S21" s="45">
        <f t="shared" si="2"/>
        <v>60.890200356571455</v>
      </c>
      <c r="T21" s="46">
        <f t="shared" si="3"/>
        <v>3298.4816645851461</v>
      </c>
    </row>
    <row r="22" spans="2:20" ht="12.75">
      <c r="B22" s="39">
        <v>5</v>
      </c>
      <c r="C22" s="40">
        <f t="shared" si="4"/>
        <v>2030</v>
      </c>
      <c r="D22" s="41">
        <f t="shared" si="5"/>
        <v>0.21020201002</v>
      </c>
      <c r="E22" s="42">
        <f t="shared" si="6"/>
        <v>1.0378359550079999</v>
      </c>
      <c r="F22" s="43"/>
      <c r="G22" s="85">
        <f t="shared" si="0"/>
        <v>5977.935100846079</v>
      </c>
      <c r="H22" s="84"/>
      <c r="I22" s="42">
        <f t="shared" si="7"/>
        <v>34154.690143150074</v>
      </c>
      <c r="K22" s="85">
        <f t="shared" si="1"/>
        <v>215.24685826048</v>
      </c>
      <c r="L22" s="84"/>
      <c r="M22" s="42">
        <f t="shared" si="8"/>
        <v>14759.932684308476</v>
      </c>
      <c r="O22" s="44">
        <f t="shared" si="11"/>
        <v>276.74596062061715</v>
      </c>
      <c r="P22" s="70">
        <f t="shared" si="10"/>
        <v>18119.91345125376</v>
      </c>
      <c r="Q22" s="71"/>
      <c r="S22" s="45">
        <f t="shared" si="2"/>
        <v>61.499102360137158</v>
      </c>
      <c r="T22" s="46">
        <f t="shared" si="3"/>
        <v>3359.9807669452839</v>
      </c>
    </row>
    <row r="23" spans="2:20" ht="12.75">
      <c r="B23" s="39">
        <v>6</v>
      </c>
      <c r="C23" s="40">
        <f t="shared" si="4"/>
        <v>2031</v>
      </c>
      <c r="D23" s="41">
        <f t="shared" si="5"/>
        <v>0.21230403012020005</v>
      </c>
      <c r="E23" s="42">
        <f t="shared" si="6"/>
        <v>1.0585926741081599</v>
      </c>
      <c r="F23" s="43"/>
      <c r="G23" s="85">
        <f t="shared" si="0"/>
        <v>6097.4938028630013</v>
      </c>
      <c r="H23" s="84"/>
      <c r="I23" s="42">
        <f t="shared" si="7"/>
        <v>40252.183946013072</v>
      </c>
      <c r="K23" s="85">
        <f t="shared" si="1"/>
        <v>217.39932684308485</v>
      </c>
      <c r="L23" s="84"/>
      <c r="M23" s="42">
        <f t="shared" si="8"/>
        <v>14977.33201115156</v>
      </c>
      <c r="O23" s="44">
        <f t="shared" si="11"/>
        <v>279.51342022682343</v>
      </c>
      <c r="P23" s="70">
        <f t="shared" si="10"/>
        <v>18399.426871480584</v>
      </c>
      <c r="Q23" s="71"/>
      <c r="S23" s="45">
        <f t="shared" si="2"/>
        <v>62.114093383738577</v>
      </c>
      <c r="T23" s="46">
        <f t="shared" si="3"/>
        <v>3422.0948603290235</v>
      </c>
    </row>
    <row r="24" spans="2:20" ht="12.75">
      <c r="B24" s="39">
        <v>7</v>
      </c>
      <c r="C24" s="40">
        <f t="shared" si="4"/>
        <v>2032</v>
      </c>
      <c r="D24" s="41">
        <f t="shared" si="5"/>
        <v>0.21442707042140197</v>
      </c>
      <c r="E24" s="42">
        <f t="shared" si="6"/>
        <v>1.0797645275903229</v>
      </c>
      <c r="F24" s="43"/>
      <c r="G24" s="85">
        <f t="shared" si="0"/>
        <v>6219.44367892026</v>
      </c>
      <c r="H24" s="84"/>
      <c r="I24" s="42">
        <f t="shared" si="7"/>
        <v>46471.627624933331</v>
      </c>
      <c r="K24" s="85">
        <f t="shared" si="1"/>
        <v>219.57332011151561</v>
      </c>
      <c r="L24" s="84"/>
      <c r="M24" s="42">
        <f t="shared" si="8"/>
        <v>15196.905331263077</v>
      </c>
      <c r="O24" s="44">
        <f t="shared" si="11"/>
        <v>282.30855442909154</v>
      </c>
      <c r="P24" s="70">
        <f t="shared" si="10"/>
        <v>18681.735425909676</v>
      </c>
      <c r="Q24" s="71"/>
      <c r="S24" s="45">
        <f t="shared" si="2"/>
        <v>62.73523431757593</v>
      </c>
      <c r="T24" s="46">
        <f t="shared" si="3"/>
        <v>3484.8300946465988</v>
      </c>
    </row>
    <row r="25" spans="2:20" ht="12.75">
      <c r="B25" s="39">
        <v>8</v>
      </c>
      <c r="C25" s="40">
        <f t="shared" si="4"/>
        <v>2033</v>
      </c>
      <c r="D25" s="41">
        <f t="shared" si="5"/>
        <v>0.21657134112561605</v>
      </c>
      <c r="E25" s="42">
        <f t="shared" si="6"/>
        <v>1.1013598181421296</v>
      </c>
      <c r="F25" s="43"/>
      <c r="G25" s="85">
        <f t="shared" si="0"/>
        <v>6343.8325524986667</v>
      </c>
      <c r="H25" s="84"/>
      <c r="I25" s="42">
        <f t="shared" si="7"/>
        <v>52815.460177431996</v>
      </c>
      <c r="K25" s="85">
        <f t="shared" si="1"/>
        <v>221.76905331263083</v>
      </c>
      <c r="L25" s="84"/>
      <c r="M25" s="42">
        <f t="shared" si="8"/>
        <v>15418.674384575708</v>
      </c>
      <c r="O25" s="44">
        <f t="shared" si="11"/>
        <v>285.13163997338251</v>
      </c>
      <c r="P25" s="70">
        <f t="shared" si="10"/>
        <v>18966.86706588306</v>
      </c>
      <c r="Q25" s="71"/>
      <c r="S25" s="45">
        <f t="shared" si="2"/>
        <v>63.362586660751674</v>
      </c>
      <c r="T25" s="46">
        <f t="shared" si="3"/>
        <v>3548.1926813073514</v>
      </c>
    </row>
    <row r="26" spans="2:20" ht="12.75">
      <c r="B26" s="39">
        <v>9</v>
      </c>
      <c r="C26" s="40">
        <f t="shared" si="4"/>
        <v>2034</v>
      </c>
      <c r="D26" s="41">
        <f t="shared" si="5"/>
        <v>0.21873705453687223</v>
      </c>
      <c r="E26" s="42">
        <f t="shared" si="6"/>
        <v>1.123387014504972</v>
      </c>
      <c r="F26" s="43"/>
      <c r="G26" s="85">
        <f t="shared" si="0"/>
        <v>6470.7092035486385</v>
      </c>
      <c r="H26" s="84"/>
      <c r="I26" s="42">
        <f t="shared" si="7"/>
        <v>59286.169380980631</v>
      </c>
      <c r="K26" s="85">
        <f t="shared" si="1"/>
        <v>223.98674384575716</v>
      </c>
      <c r="L26" s="84"/>
      <c r="M26" s="42">
        <f t="shared" si="8"/>
        <v>15642.661128421465</v>
      </c>
      <c r="O26" s="44">
        <f t="shared" si="11"/>
        <v>287.98295637311639</v>
      </c>
      <c r="P26" s="70">
        <f t="shared" si="10"/>
        <v>19254.850022256178</v>
      </c>
      <c r="Q26" s="71"/>
      <c r="S26" s="45">
        <f t="shared" si="2"/>
        <v>63.996212527359233</v>
      </c>
      <c r="T26" s="46">
        <f t="shared" si="3"/>
        <v>3612.1888938347129</v>
      </c>
    </row>
    <row r="27" spans="2:20" ht="12.75">
      <c r="B27" s="47">
        <v>10</v>
      </c>
      <c r="C27" s="48">
        <f t="shared" si="4"/>
        <v>2035</v>
      </c>
      <c r="D27" s="49">
        <f t="shared" si="5"/>
        <v>0.22092442508224097</v>
      </c>
      <c r="E27" s="50">
        <f t="shared" si="6"/>
        <v>1.1458547547950717</v>
      </c>
      <c r="F27" s="43"/>
      <c r="G27" s="85">
        <f t="shared" si="0"/>
        <v>6600.1233876196129</v>
      </c>
      <c r="H27" s="84"/>
      <c r="I27" s="50">
        <f t="shared" si="7"/>
        <v>65886.292768600251</v>
      </c>
      <c r="K27" s="121">
        <f t="shared" si="1"/>
        <v>226.22661128421475</v>
      </c>
      <c r="L27" s="122"/>
      <c r="M27" s="51">
        <f t="shared" si="8"/>
        <v>15868.88773970568</v>
      </c>
      <c r="O27" s="52">
        <f t="shared" si="11"/>
        <v>290.86278593684756</v>
      </c>
      <c r="P27" s="118">
        <f t="shared" si="10"/>
        <v>19545.712808193024</v>
      </c>
      <c r="Q27" s="119"/>
      <c r="S27" s="53">
        <f t="shared" si="2"/>
        <v>64.636174652632803</v>
      </c>
      <c r="T27" s="54">
        <f t="shared" si="3"/>
        <v>3676.8250684873437</v>
      </c>
    </row>
    <row r="28" spans="2:20" ht="12.75">
      <c r="B28" s="39">
        <v>11</v>
      </c>
      <c r="C28" s="40">
        <f t="shared" si="4"/>
        <v>2036</v>
      </c>
      <c r="D28" s="41">
        <f t="shared" si="5"/>
        <v>0.22313366933306333</v>
      </c>
      <c r="E28" s="42">
        <f t="shared" si="6"/>
        <v>1.1687718498909729</v>
      </c>
      <c r="F28" s="43"/>
      <c r="G28" s="85">
        <f t="shared" si="0"/>
        <v>6732.1258553720045</v>
      </c>
      <c r="H28" s="84"/>
      <c r="I28" s="42">
        <f t="shared" si="7"/>
        <v>72618.418623972262</v>
      </c>
      <c r="K28" s="123">
        <f t="shared" si="1"/>
        <v>228.48887739705685</v>
      </c>
      <c r="L28" s="100"/>
      <c r="M28" s="55">
        <f t="shared" si="8"/>
        <v>16097.376617102736</v>
      </c>
      <c r="O28" s="56">
        <f t="shared" si="11"/>
        <v>293.771413796216</v>
      </c>
      <c r="P28" s="120">
        <f t="shared" si="10"/>
        <v>19839.484221989242</v>
      </c>
      <c r="Q28" s="69"/>
      <c r="S28" s="57">
        <f t="shared" si="2"/>
        <v>65.282536399159142</v>
      </c>
      <c r="T28" s="58">
        <f t="shared" si="3"/>
        <v>3742.1076048865052</v>
      </c>
    </row>
    <row r="29" spans="2:20" ht="12.75">
      <c r="B29" s="39">
        <v>12</v>
      </c>
      <c r="C29" s="40">
        <f t="shared" si="4"/>
        <v>2037</v>
      </c>
      <c r="D29" s="41">
        <f t="shared" si="5"/>
        <v>0.22536500602639398</v>
      </c>
      <c r="E29" s="42">
        <f t="shared" si="6"/>
        <v>1.1921472868887926</v>
      </c>
      <c r="F29" s="43"/>
      <c r="G29" s="85">
        <f t="shared" si="0"/>
        <v>6866.7683724794451</v>
      </c>
      <c r="H29" s="84"/>
      <c r="I29" s="42">
        <f t="shared" si="7"/>
        <v>79485.18699645171</v>
      </c>
      <c r="K29" s="85">
        <f t="shared" si="1"/>
        <v>230.77376617102743</v>
      </c>
      <c r="L29" s="84"/>
      <c r="M29" s="42">
        <f t="shared" si="8"/>
        <v>16328.150383273764</v>
      </c>
      <c r="O29" s="44">
        <f t="shared" si="11"/>
        <v>296.70912793417813</v>
      </c>
      <c r="P29" s="70">
        <f t="shared" si="10"/>
        <v>20136.193349923418</v>
      </c>
      <c r="Q29" s="71"/>
      <c r="S29" s="45">
        <f t="shared" si="2"/>
        <v>65.935361763150695</v>
      </c>
      <c r="T29" s="46">
        <f t="shared" si="3"/>
        <v>3808.0429666496548</v>
      </c>
    </row>
    <row r="30" spans="2:20" ht="12.75">
      <c r="B30" s="39">
        <v>13</v>
      </c>
      <c r="C30" s="40">
        <f t="shared" si="4"/>
        <v>2038</v>
      </c>
      <c r="D30" s="41">
        <f t="shared" si="5"/>
        <v>0.22761865608665791</v>
      </c>
      <c r="E30" s="42">
        <f t="shared" si="6"/>
        <v>1.2159902326265684</v>
      </c>
      <c r="F30" s="43"/>
      <c r="G30" s="85">
        <f t="shared" si="0"/>
        <v>7004.1037399290335</v>
      </c>
      <c r="H30" s="84"/>
      <c r="I30" s="42">
        <f t="shared" si="7"/>
        <v>86489.290736380746</v>
      </c>
      <c r="K30" s="85">
        <f t="shared" si="1"/>
        <v>233.0815038327377</v>
      </c>
      <c r="L30" s="84"/>
      <c r="M30" s="42">
        <f t="shared" si="8"/>
        <v>16561.2318871065</v>
      </c>
      <c r="O30" s="44">
        <f t="shared" si="11"/>
        <v>299.67621921351991</v>
      </c>
      <c r="P30" s="70">
        <f t="shared" si="10"/>
        <v>20435.869569136939</v>
      </c>
      <c r="Q30" s="71"/>
      <c r="S30" s="45">
        <f t="shared" si="2"/>
        <v>66.594715380782219</v>
      </c>
      <c r="T30" s="46">
        <f t="shared" si="3"/>
        <v>3874.6376820304395</v>
      </c>
    </row>
    <row r="31" spans="2:20" ht="12.75">
      <c r="B31" s="39">
        <v>14</v>
      </c>
      <c r="C31" s="40">
        <f t="shared" si="4"/>
        <v>2039</v>
      </c>
      <c r="D31" s="41">
        <f t="shared" si="5"/>
        <v>0.22989484264752452</v>
      </c>
      <c r="E31" s="42">
        <f t="shared" si="6"/>
        <v>1.2403100372790998</v>
      </c>
      <c r="F31" s="43"/>
      <c r="G31" s="85">
        <f t="shared" si="0"/>
        <v>7144.1858147276153</v>
      </c>
      <c r="H31" s="84"/>
      <c r="I31" s="42">
        <f t="shared" si="7"/>
        <v>93633.476551108368</v>
      </c>
      <c r="K31" s="85">
        <f t="shared" si="1"/>
        <v>235.41231887106511</v>
      </c>
      <c r="L31" s="84"/>
      <c r="M31" s="42">
        <f t="shared" si="8"/>
        <v>16796.644205977565</v>
      </c>
      <c r="O31" s="44">
        <f t="shared" si="11"/>
        <v>302.67298140565515</v>
      </c>
      <c r="P31" s="70">
        <f t="shared" si="10"/>
        <v>20738.542550542596</v>
      </c>
      <c r="Q31" s="71"/>
      <c r="S31" s="45">
        <f t="shared" si="2"/>
        <v>67.26066253459004</v>
      </c>
      <c r="T31" s="46">
        <f t="shared" si="3"/>
        <v>3941.8983445650301</v>
      </c>
    </row>
    <row r="32" spans="2:20" ht="12.75">
      <c r="B32" s="39">
        <v>15</v>
      </c>
      <c r="C32" s="40">
        <f t="shared" si="4"/>
        <v>2040</v>
      </c>
      <c r="D32" s="41">
        <f t="shared" si="5"/>
        <v>0.23219379107399971</v>
      </c>
      <c r="E32" s="42">
        <f t="shared" si="6"/>
        <v>1.2651162380246814</v>
      </c>
      <c r="F32" s="43"/>
      <c r="G32" s="85">
        <f t="shared" si="0"/>
        <v>7287.0695310221654</v>
      </c>
      <c r="H32" s="84"/>
      <c r="I32" s="42">
        <f t="shared" si="7"/>
        <v>100920.54608213053</v>
      </c>
      <c r="K32" s="85">
        <f t="shared" si="1"/>
        <v>237.7664420597757</v>
      </c>
      <c r="L32" s="84"/>
      <c r="M32" s="42">
        <f t="shared" si="8"/>
        <v>17034.410648037341</v>
      </c>
      <c r="O32" s="44">
        <f t="shared" si="11"/>
        <v>305.69971121971162</v>
      </c>
      <c r="P32" s="70">
        <f t="shared" si="10"/>
        <v>21044.242261762309</v>
      </c>
      <c r="Q32" s="71"/>
      <c r="S32" s="45">
        <f t="shared" si="2"/>
        <v>67.933269159935918</v>
      </c>
      <c r="T32" s="46">
        <f t="shared" si="3"/>
        <v>4009.8316137249676</v>
      </c>
    </row>
    <row r="33" spans="1:20" ht="12.75">
      <c r="B33" s="39">
        <v>16</v>
      </c>
      <c r="C33" s="40">
        <f t="shared" si="4"/>
        <v>2041</v>
      </c>
      <c r="D33" s="41">
        <f t="shared" si="5"/>
        <v>0.23451572898473977</v>
      </c>
      <c r="E33" s="42">
        <f t="shared" si="6"/>
        <v>1.2904185627851752</v>
      </c>
      <c r="F33" s="43"/>
      <c r="G33" s="85">
        <f t="shared" si="0"/>
        <v>7432.8109216426092</v>
      </c>
      <c r="H33" s="84"/>
      <c r="I33" s="42">
        <f t="shared" si="7"/>
        <v>108353.35700377314</v>
      </c>
      <c r="K33" s="85">
        <f t="shared" si="1"/>
        <v>240.14410648037352</v>
      </c>
      <c r="L33" s="84"/>
      <c r="M33" s="42">
        <f t="shared" si="8"/>
        <v>17274.554754517714</v>
      </c>
      <c r="O33" s="44">
        <f t="shared" si="11"/>
        <v>308.75670833190884</v>
      </c>
      <c r="P33" s="70">
        <f t="shared" si="10"/>
        <v>21352.998970094217</v>
      </c>
      <c r="Q33" s="71"/>
      <c r="S33" s="45">
        <f t="shared" si="2"/>
        <v>68.612601851535317</v>
      </c>
      <c r="T33" s="46">
        <f t="shared" si="3"/>
        <v>4078.4442155765028</v>
      </c>
    </row>
    <row r="34" spans="1:20" ht="12.75">
      <c r="B34" s="39">
        <v>17</v>
      </c>
      <c r="C34" s="40">
        <f t="shared" si="4"/>
        <v>2042</v>
      </c>
      <c r="D34" s="41">
        <f t="shared" si="5"/>
        <v>0.23686088627458718</v>
      </c>
      <c r="E34" s="42">
        <f t="shared" si="6"/>
        <v>1.3162269340408788</v>
      </c>
      <c r="F34" s="43"/>
      <c r="G34" s="85">
        <f t="shared" si="0"/>
        <v>7581.4671400754614</v>
      </c>
      <c r="H34" s="84"/>
      <c r="I34" s="42">
        <f t="shared" si="7"/>
        <v>115934.8241438486</v>
      </c>
      <c r="K34" s="85">
        <f t="shared" si="1"/>
        <v>242.54554754517727</v>
      </c>
      <c r="L34" s="84"/>
      <c r="M34" s="42">
        <f t="shared" si="8"/>
        <v>17517.100302062892</v>
      </c>
      <c r="O34" s="44">
        <f t="shared" si="11"/>
        <v>311.84427541522797</v>
      </c>
      <c r="P34" s="70">
        <f t="shared" si="10"/>
        <v>21664.843245509444</v>
      </c>
      <c r="Q34" s="71"/>
      <c r="S34" s="45">
        <f t="shared" si="2"/>
        <v>69.298727870050698</v>
      </c>
      <c r="T34" s="46">
        <f t="shared" si="3"/>
        <v>4147.7429434465521</v>
      </c>
    </row>
    <row r="35" spans="1:20" ht="12.75">
      <c r="B35" s="39">
        <v>18</v>
      </c>
      <c r="C35" s="40">
        <f t="shared" si="4"/>
        <v>2043</v>
      </c>
      <c r="D35" s="41">
        <f t="shared" si="5"/>
        <v>0.23922949513733305</v>
      </c>
      <c r="E35" s="42">
        <f t="shared" si="6"/>
        <v>1.3425514727216963</v>
      </c>
      <c r="F35" s="43"/>
      <c r="G35" s="85">
        <f t="shared" si="0"/>
        <v>7733.0964828769702</v>
      </c>
      <c r="H35" s="84"/>
      <c r="I35" s="42">
        <f t="shared" si="7"/>
        <v>123667.92062672556</v>
      </c>
      <c r="K35" s="85">
        <f t="shared" si="1"/>
        <v>244.97100302062904</v>
      </c>
      <c r="L35" s="84"/>
      <c r="M35" s="42">
        <f t="shared" si="8"/>
        <v>17762.071305083522</v>
      </c>
      <c r="O35" s="44">
        <f t="shared" si="11"/>
        <v>314.9627181693802</v>
      </c>
      <c r="P35" s="70">
        <f t="shared" si="10"/>
        <v>21979.805963678824</v>
      </c>
      <c r="Q35" s="71"/>
      <c r="S35" s="45">
        <f t="shared" si="2"/>
        <v>69.991715148751155</v>
      </c>
      <c r="T35" s="46">
        <f t="shared" si="3"/>
        <v>4217.7346585953019</v>
      </c>
    </row>
    <row r="36" spans="1:20" ht="12.75">
      <c r="B36" s="39">
        <v>19</v>
      </c>
      <c r="C36" s="40">
        <f t="shared" si="4"/>
        <v>2044</v>
      </c>
      <c r="D36" s="41">
        <f t="shared" si="5"/>
        <v>0.24162179008870632</v>
      </c>
      <c r="E36" s="42">
        <f t="shared" si="6"/>
        <v>1.3694025021761302</v>
      </c>
      <c r="F36" s="43"/>
      <c r="G36" s="85">
        <f t="shared" si="0"/>
        <v>7887.7584125345102</v>
      </c>
      <c r="H36" s="84"/>
      <c r="I36" s="42">
        <f t="shared" si="7"/>
        <v>131555.67903926008</v>
      </c>
      <c r="K36" s="85">
        <f t="shared" si="1"/>
        <v>247.42071305083527</v>
      </c>
      <c r="L36" s="84"/>
      <c r="M36" s="42">
        <f t="shared" si="8"/>
        <v>18009.492018134359</v>
      </c>
      <c r="O36" s="44">
        <f t="shared" si="11"/>
        <v>318.11234535107394</v>
      </c>
      <c r="P36" s="70">
        <f t="shared" si="10"/>
        <v>22297.918309029898</v>
      </c>
      <c r="Q36" s="71"/>
      <c r="S36" s="45">
        <f t="shared" si="2"/>
        <v>70.691632300238666</v>
      </c>
      <c r="T36" s="46">
        <f t="shared" si="3"/>
        <v>4288.4262908955388</v>
      </c>
    </row>
    <row r="37" spans="1:20" ht="12.75">
      <c r="A37" s="59"/>
      <c r="B37" s="47">
        <v>20</v>
      </c>
      <c r="C37" s="48">
        <f t="shared" si="4"/>
        <v>2045</v>
      </c>
      <c r="D37" s="49">
        <f t="shared" si="5"/>
        <v>0.24403800798959341</v>
      </c>
      <c r="E37" s="50">
        <f t="shared" si="6"/>
        <v>1.3967905522196529</v>
      </c>
      <c r="F37" s="43"/>
      <c r="G37" s="85">
        <f t="shared" si="0"/>
        <v>8045.5135807852002</v>
      </c>
      <c r="H37" s="84"/>
      <c r="I37" s="50">
        <f t="shared" si="7"/>
        <v>139601.19262004527</v>
      </c>
      <c r="K37" s="121">
        <f t="shared" si="1"/>
        <v>249.89492018134365</v>
      </c>
      <c r="L37" s="122"/>
      <c r="M37" s="51">
        <f t="shared" si="8"/>
        <v>18259.386938315703</v>
      </c>
      <c r="O37" s="52">
        <f t="shared" si="11"/>
        <v>321.29346880458473</v>
      </c>
      <c r="P37" s="118">
        <f t="shared" si="10"/>
        <v>22619.211777834484</v>
      </c>
      <c r="Q37" s="119"/>
      <c r="S37" s="53">
        <f t="shared" si="2"/>
        <v>71.398548623241084</v>
      </c>
      <c r="T37" s="54">
        <f t="shared" si="3"/>
        <v>4359.8248395187802</v>
      </c>
    </row>
    <row r="38" spans="1:20" ht="12.75">
      <c r="B38" s="39">
        <v>21</v>
      </c>
      <c r="C38" s="40">
        <f t="shared" si="4"/>
        <v>2046</v>
      </c>
      <c r="D38" s="41">
        <f t="shared" si="5"/>
        <v>0.24647838806948932</v>
      </c>
      <c r="E38" s="42">
        <f t="shared" si="6"/>
        <v>1.4247263632640459</v>
      </c>
      <c r="F38" s="43"/>
      <c r="G38" s="85">
        <f t="shared" si="0"/>
        <v>8206.4238524009052</v>
      </c>
      <c r="H38" s="84"/>
      <c r="I38" s="42">
        <f t="shared" si="7"/>
        <v>147807.61647244619</v>
      </c>
      <c r="K38" s="123">
        <f t="shared" si="1"/>
        <v>252.39386938315707</v>
      </c>
      <c r="L38" s="100"/>
      <c r="M38" s="55">
        <f t="shared" si="8"/>
        <v>18511.780807698862</v>
      </c>
      <c r="O38" s="56">
        <f t="shared" si="11"/>
        <v>324.50640349263051</v>
      </c>
      <c r="P38" s="120">
        <f t="shared" si="10"/>
        <v>22943.718181327113</v>
      </c>
      <c r="Q38" s="69"/>
      <c r="S38" s="57">
        <f t="shared" si="2"/>
        <v>72.112534109473444</v>
      </c>
      <c r="T38" s="58">
        <f t="shared" si="3"/>
        <v>4431.9373736282505</v>
      </c>
    </row>
    <row r="39" spans="1:20" ht="12.75">
      <c r="B39" s="39">
        <v>22</v>
      </c>
      <c r="C39" s="40">
        <f t="shared" si="4"/>
        <v>2047</v>
      </c>
      <c r="D39" s="41">
        <f t="shared" si="5"/>
        <v>0.24894317195018428</v>
      </c>
      <c r="E39" s="42">
        <f t="shared" si="6"/>
        <v>1.4532208905293269</v>
      </c>
      <c r="F39" s="43"/>
      <c r="G39" s="85">
        <f t="shared" si="0"/>
        <v>8370.552329448923</v>
      </c>
      <c r="H39" s="84"/>
      <c r="I39" s="42">
        <f t="shared" si="7"/>
        <v>156178.16880189511</v>
      </c>
      <c r="K39" s="85">
        <f t="shared" si="1"/>
        <v>254.91780807698871</v>
      </c>
      <c r="L39" s="84"/>
      <c r="M39" s="42">
        <f t="shared" si="8"/>
        <v>18766.698615775851</v>
      </c>
      <c r="O39" s="44">
        <f t="shared" si="11"/>
        <v>327.75146752755694</v>
      </c>
      <c r="P39" s="70">
        <f t="shared" si="10"/>
        <v>23271.469648854669</v>
      </c>
      <c r="Q39" s="71"/>
      <c r="S39" s="45">
        <f t="shared" si="2"/>
        <v>72.833659450568234</v>
      </c>
      <c r="T39" s="46">
        <f t="shared" si="3"/>
        <v>4504.7710330788177</v>
      </c>
    </row>
    <row r="40" spans="1:20" ht="12.75">
      <c r="B40" s="39">
        <v>23</v>
      </c>
      <c r="C40" s="40">
        <f t="shared" si="4"/>
        <v>2048</v>
      </c>
      <c r="D40" s="41">
        <f t="shared" si="5"/>
        <v>0.25143260366968606</v>
      </c>
      <c r="E40" s="42">
        <f t="shared" si="6"/>
        <v>1.4822853083399132</v>
      </c>
      <c r="F40" s="43"/>
      <c r="G40" s="85">
        <f t="shared" si="0"/>
        <v>8537.9633760379002</v>
      </c>
      <c r="H40" s="84"/>
      <c r="I40" s="42">
        <f t="shared" si="7"/>
        <v>164716.132177933</v>
      </c>
      <c r="K40" s="85">
        <f t="shared" si="1"/>
        <v>257.46698615775853</v>
      </c>
      <c r="L40" s="84"/>
      <c r="M40" s="42">
        <f t="shared" si="8"/>
        <v>19024.165601933608</v>
      </c>
      <c r="O40" s="44">
        <f t="shared" si="11"/>
        <v>331.02898220283242</v>
      </c>
      <c r="P40" s="70">
        <f t="shared" si="10"/>
        <v>23602.4986310575</v>
      </c>
      <c r="Q40" s="71"/>
      <c r="S40" s="45">
        <f t="shared" si="2"/>
        <v>73.561996045073897</v>
      </c>
      <c r="T40" s="46">
        <f t="shared" si="3"/>
        <v>4578.3330291238926</v>
      </c>
    </row>
    <row r="41" spans="1:20" ht="12.75">
      <c r="B41" s="39">
        <v>24</v>
      </c>
      <c r="C41" s="40">
        <f t="shared" si="4"/>
        <v>2049</v>
      </c>
      <c r="D41" s="41">
        <f t="shared" si="5"/>
        <v>0.253946929706383</v>
      </c>
      <c r="E41" s="42">
        <f t="shared" si="6"/>
        <v>1.5119310145067115</v>
      </c>
      <c r="F41" s="43"/>
      <c r="G41" s="85">
        <f t="shared" si="0"/>
        <v>8708.7226435586581</v>
      </c>
      <c r="H41" s="84"/>
      <c r="I41" s="42">
        <f t="shared" si="7"/>
        <v>173424.85482149167</v>
      </c>
      <c r="K41" s="85">
        <f t="shared" si="1"/>
        <v>260.04165601933619</v>
      </c>
      <c r="L41" s="84"/>
      <c r="M41" s="42">
        <f t="shared" si="8"/>
        <v>19284.207257952945</v>
      </c>
      <c r="O41" s="44">
        <f t="shared" si="11"/>
        <v>334.33927202486086</v>
      </c>
      <c r="P41" s="70">
        <f t="shared" si="10"/>
        <v>23936.83790308236</v>
      </c>
      <c r="Q41" s="71"/>
      <c r="S41" s="45">
        <f t="shared" si="2"/>
        <v>74.297616005524674</v>
      </c>
      <c r="T41" s="46">
        <f t="shared" si="3"/>
        <v>4652.6306451294149</v>
      </c>
    </row>
    <row r="42" spans="1:20" ht="12.75">
      <c r="B42" s="39">
        <v>25</v>
      </c>
      <c r="C42" s="40">
        <f t="shared" si="4"/>
        <v>2050</v>
      </c>
      <c r="D42" s="41">
        <f t="shared" si="5"/>
        <v>0.25648639900344689</v>
      </c>
      <c r="E42" s="42">
        <f t="shared" si="6"/>
        <v>1.5421696347968457</v>
      </c>
      <c r="F42" s="43"/>
      <c r="G42" s="85">
        <f t="shared" si="0"/>
        <v>8882.8970964298314</v>
      </c>
      <c r="H42" s="84"/>
      <c r="I42" s="42">
        <f t="shared" si="7"/>
        <v>182307.7519179215</v>
      </c>
      <c r="K42" s="85">
        <f t="shared" si="1"/>
        <v>262.64207257952961</v>
      </c>
      <c r="L42" s="84"/>
      <c r="M42" s="42">
        <f t="shared" si="8"/>
        <v>19546.849330532474</v>
      </c>
      <c r="O42" s="44">
        <f t="shared" si="11"/>
        <v>337.68266474510955</v>
      </c>
      <c r="P42" s="70">
        <f t="shared" si="10"/>
        <v>24274.520567827469</v>
      </c>
      <c r="Q42" s="71"/>
      <c r="S42" s="45">
        <f t="shared" si="2"/>
        <v>75.040592165579938</v>
      </c>
      <c r="T42" s="46">
        <f t="shared" si="3"/>
        <v>4727.6712372949951</v>
      </c>
    </row>
    <row r="43" spans="1:20" ht="12.75">
      <c r="B43" s="39">
        <v>26</v>
      </c>
      <c r="C43" s="40">
        <f t="shared" si="4"/>
        <v>2051</v>
      </c>
      <c r="D43" s="41">
        <f t="shared" si="5"/>
        <v>0.2590512629934813</v>
      </c>
      <c r="E43" s="42">
        <f t="shared" si="6"/>
        <v>1.5730130274927827</v>
      </c>
      <c r="F43" s="43"/>
      <c r="G43" s="85">
        <f t="shared" si="0"/>
        <v>9060.5550383584286</v>
      </c>
      <c r="H43" s="84"/>
      <c r="I43" s="42">
        <f t="shared" si="7"/>
        <v>191368.30695627994</v>
      </c>
      <c r="K43" s="85">
        <f t="shared" si="1"/>
        <v>265.26849330532485</v>
      </c>
      <c r="L43" s="84"/>
      <c r="M43" s="42">
        <f t="shared" si="8"/>
        <v>19812.117823837798</v>
      </c>
      <c r="O43" s="44">
        <f t="shared" si="11"/>
        <v>341.05949139256057</v>
      </c>
      <c r="P43" s="70">
        <f t="shared" si="10"/>
        <v>24615.580059220028</v>
      </c>
      <c r="Q43" s="71"/>
      <c r="S43" s="45">
        <f t="shared" si="2"/>
        <v>75.790998087235721</v>
      </c>
      <c r="T43" s="46">
        <f t="shared" si="3"/>
        <v>4803.4622353822306</v>
      </c>
    </row>
    <row r="44" spans="1:20" ht="12.75">
      <c r="B44" s="39">
        <v>27</v>
      </c>
      <c r="C44" s="40">
        <f t="shared" si="4"/>
        <v>2052</v>
      </c>
      <c r="D44" s="41">
        <f t="shared" si="5"/>
        <v>0.26164177562341606</v>
      </c>
      <c r="E44" s="42">
        <f t="shared" si="6"/>
        <v>1.6044732880426382</v>
      </c>
      <c r="F44" s="43"/>
      <c r="G44" s="85">
        <f t="shared" si="0"/>
        <v>9241.766139125597</v>
      </c>
      <c r="H44" s="84"/>
      <c r="I44" s="42">
        <f t="shared" si="7"/>
        <v>200610.07309540553</v>
      </c>
      <c r="K44" s="85">
        <f t="shared" si="1"/>
        <v>267.92117823837805</v>
      </c>
      <c r="L44" s="84"/>
      <c r="M44" s="42">
        <f t="shared" si="8"/>
        <v>20080.039002076177</v>
      </c>
      <c r="O44" s="44">
        <f t="shared" si="11"/>
        <v>344.47008630648611</v>
      </c>
      <c r="P44" s="70">
        <f t="shared" si="10"/>
        <v>24960.050145526515</v>
      </c>
      <c r="Q44" s="71"/>
      <c r="S44" s="45">
        <f t="shared" si="2"/>
        <v>76.548908068108062</v>
      </c>
      <c r="T44" s="46">
        <f t="shared" si="3"/>
        <v>4880.0111434503378</v>
      </c>
    </row>
    <row r="45" spans="1:20" ht="12.75">
      <c r="B45" s="39">
        <v>28</v>
      </c>
      <c r="C45" s="40">
        <f t="shared" si="4"/>
        <v>2053</v>
      </c>
      <c r="D45" s="41">
        <f t="shared" si="5"/>
        <v>0.26425819337965023</v>
      </c>
      <c r="E45" s="42">
        <f t="shared" si="6"/>
        <v>1.6365627538034913</v>
      </c>
      <c r="F45" s="43"/>
      <c r="G45" s="85">
        <f t="shared" si="0"/>
        <v>9426.6014619081088</v>
      </c>
      <c r="H45" s="84"/>
      <c r="I45" s="42">
        <f t="shared" si="7"/>
        <v>210036.67455731364</v>
      </c>
      <c r="K45" s="85">
        <f t="shared" si="1"/>
        <v>270.60039002076184</v>
      </c>
      <c r="L45" s="84"/>
      <c r="M45" s="42">
        <f t="shared" si="8"/>
        <v>20350.639392096939</v>
      </c>
      <c r="O45" s="44">
        <f t="shared" si="11"/>
        <v>347.91478716955095</v>
      </c>
      <c r="P45" s="70">
        <f t="shared" si="10"/>
        <v>25307.964932696064</v>
      </c>
      <c r="Q45" s="71"/>
      <c r="S45" s="45">
        <f t="shared" si="2"/>
        <v>77.314397148789112</v>
      </c>
      <c r="T45" s="46">
        <f t="shared" si="3"/>
        <v>4957.3255405991258</v>
      </c>
    </row>
    <row r="46" spans="1:20" ht="12.75">
      <c r="B46" s="39">
        <v>29</v>
      </c>
      <c r="C46" s="40">
        <f t="shared" si="4"/>
        <v>2054</v>
      </c>
      <c r="D46" s="41">
        <f t="shared" si="5"/>
        <v>0.26690077531344675</v>
      </c>
      <c r="E46" s="42">
        <f t="shared" si="6"/>
        <v>1.6692940088795607</v>
      </c>
      <c r="F46" s="43"/>
      <c r="G46" s="85">
        <f t="shared" si="0"/>
        <v>9615.1334911462691</v>
      </c>
      <c r="H46" s="84"/>
      <c r="I46" s="42">
        <f t="shared" si="7"/>
        <v>219651.8080484599</v>
      </c>
      <c r="K46" s="85">
        <f t="shared" si="1"/>
        <v>273.30639392096947</v>
      </c>
      <c r="L46" s="84"/>
      <c r="M46" s="42">
        <f t="shared" si="8"/>
        <v>20623.945786017906</v>
      </c>
      <c r="O46" s="44">
        <f t="shared" si="11"/>
        <v>351.39393504124649</v>
      </c>
      <c r="P46" s="70">
        <f t="shared" si="10"/>
        <v>25659.358867737312</v>
      </c>
      <c r="Q46" s="71"/>
      <c r="S46" s="45">
        <f t="shared" si="2"/>
        <v>78.087541120277024</v>
      </c>
      <c r="T46" s="46">
        <f t="shared" si="3"/>
        <v>5035.4130817194055</v>
      </c>
    </row>
    <row r="47" spans="1:20" ht="12.75">
      <c r="B47" s="60">
        <v>30</v>
      </c>
      <c r="C47" s="61">
        <f t="shared" si="4"/>
        <v>2055</v>
      </c>
      <c r="D47" s="62">
        <f t="shared" si="5"/>
        <v>0.26956978306658125</v>
      </c>
      <c r="E47" s="63">
        <f t="shared" si="6"/>
        <v>1.7026798890571522</v>
      </c>
      <c r="F47" s="43"/>
      <c r="G47" s="124">
        <f t="shared" si="0"/>
        <v>9807.4361609691969</v>
      </c>
      <c r="H47" s="73"/>
      <c r="I47" s="63">
        <f t="shared" si="7"/>
        <v>229459.2442094291</v>
      </c>
      <c r="K47" s="124">
        <f t="shared" si="1"/>
        <v>276.0394578601792</v>
      </c>
      <c r="L47" s="73"/>
      <c r="M47" s="64">
        <f t="shared" si="8"/>
        <v>20899.985243878087</v>
      </c>
      <c r="O47" s="65">
        <f t="shared" si="11"/>
        <v>354.90787439165899</v>
      </c>
      <c r="P47" s="125">
        <f t="shared" si="10"/>
        <v>26014.26674212897</v>
      </c>
      <c r="Q47" s="113"/>
      <c r="S47" s="66">
        <f t="shared" si="2"/>
        <v>78.868416531479795</v>
      </c>
      <c r="T47" s="67">
        <f t="shared" si="3"/>
        <v>5114.2814982508826</v>
      </c>
    </row>
    <row r="48" spans="1:20" ht="15.75" customHeight="1">
      <c r="G48" s="75"/>
      <c r="H48" s="75"/>
      <c r="K48" s="75"/>
      <c r="L48" s="75"/>
    </row>
    <row r="49" spans="7:8" ht="15.75" customHeight="1">
      <c r="G49" s="75"/>
      <c r="H49" s="75"/>
    </row>
  </sheetData>
  <mergeCells count="143">
    <mergeCell ref="K48:L48"/>
    <mergeCell ref="G43:H43"/>
    <mergeCell ref="G44:H44"/>
    <mergeCell ref="G45:H45"/>
    <mergeCell ref="G46:H46"/>
    <mergeCell ref="G47:H47"/>
    <mergeCell ref="P47:Q47"/>
    <mergeCell ref="G48:H48"/>
    <mergeCell ref="G49:H49"/>
    <mergeCell ref="G35:H35"/>
    <mergeCell ref="G36:H36"/>
    <mergeCell ref="G37:H37"/>
    <mergeCell ref="G38:H38"/>
    <mergeCell ref="G39:H39"/>
    <mergeCell ref="G40:H40"/>
    <mergeCell ref="G41:H41"/>
    <mergeCell ref="G42:H42"/>
    <mergeCell ref="K47:L47"/>
    <mergeCell ref="K31:L31"/>
    <mergeCell ref="K32:L32"/>
    <mergeCell ref="K33:L33"/>
    <mergeCell ref="K34:L34"/>
    <mergeCell ref="G29:H29"/>
    <mergeCell ref="G30:H30"/>
    <mergeCell ref="G31:H31"/>
    <mergeCell ref="G32:H32"/>
    <mergeCell ref="G33:H33"/>
    <mergeCell ref="G34:H34"/>
    <mergeCell ref="G27:H27"/>
    <mergeCell ref="K27:L27"/>
    <mergeCell ref="P27:Q27"/>
    <mergeCell ref="G28:H28"/>
    <mergeCell ref="P28:Q28"/>
    <mergeCell ref="P29:Q29"/>
    <mergeCell ref="K28:L28"/>
    <mergeCell ref="K29:L29"/>
    <mergeCell ref="K30:L30"/>
    <mergeCell ref="P23:Q23"/>
    <mergeCell ref="G23:H23"/>
    <mergeCell ref="G24:H24"/>
    <mergeCell ref="K24:L24"/>
    <mergeCell ref="P24:Q24"/>
    <mergeCell ref="G25:H25"/>
    <mergeCell ref="P25:Q25"/>
    <mergeCell ref="P26:Q26"/>
    <mergeCell ref="G26:H26"/>
    <mergeCell ref="K45:L45"/>
    <mergeCell ref="K46:L46"/>
    <mergeCell ref="P41:Q41"/>
    <mergeCell ref="P42:Q42"/>
    <mergeCell ref="K43:L43"/>
    <mergeCell ref="P43:Q43"/>
    <mergeCell ref="K44:L44"/>
    <mergeCell ref="P44:Q44"/>
    <mergeCell ref="P45:Q45"/>
    <mergeCell ref="P46:Q46"/>
    <mergeCell ref="K40:L40"/>
    <mergeCell ref="K41:L41"/>
    <mergeCell ref="K42:L42"/>
    <mergeCell ref="K35:L35"/>
    <mergeCell ref="K36:L36"/>
    <mergeCell ref="K37:L37"/>
    <mergeCell ref="K38:L38"/>
    <mergeCell ref="K39:L39"/>
    <mergeCell ref="P39:Q39"/>
    <mergeCell ref="P40:Q40"/>
    <mergeCell ref="P37:Q37"/>
    <mergeCell ref="P38:Q38"/>
    <mergeCell ref="P30:Q30"/>
    <mergeCell ref="P31:Q31"/>
    <mergeCell ref="P32:Q32"/>
    <mergeCell ref="P33:Q33"/>
    <mergeCell ref="P34:Q34"/>
    <mergeCell ref="P35:Q35"/>
    <mergeCell ref="P36:Q36"/>
    <mergeCell ref="E9:F9"/>
    <mergeCell ref="E10:F10"/>
    <mergeCell ref="E11:F11"/>
    <mergeCell ref="E12:F12"/>
    <mergeCell ref="B15:E15"/>
    <mergeCell ref="G15:I15"/>
    <mergeCell ref="G17:H17"/>
    <mergeCell ref="K25:L25"/>
    <mergeCell ref="K26:L26"/>
    <mergeCell ref="G18:H18"/>
    <mergeCell ref="G19:H19"/>
    <mergeCell ref="G20:H20"/>
    <mergeCell ref="G21:H21"/>
    <mergeCell ref="G22:H22"/>
    <mergeCell ref="K23:L23"/>
    <mergeCell ref="Q8:S8"/>
    <mergeCell ref="Q9:S9"/>
    <mergeCell ref="Q10:S10"/>
    <mergeCell ref="Q11:S11"/>
    <mergeCell ref="B6:D6"/>
    <mergeCell ref="E6:F6"/>
    <mergeCell ref="H6:I6"/>
    <mergeCell ref="J6:K6"/>
    <mergeCell ref="N6:O6"/>
    <mergeCell ref="R6:T6"/>
    <mergeCell ref="E7:F7"/>
    <mergeCell ref="H7:I7"/>
    <mergeCell ref="J7:K7"/>
    <mergeCell ref="E8:F8"/>
    <mergeCell ref="H8:I8"/>
    <mergeCell ref="J8:K8"/>
    <mergeCell ref="M8:N8"/>
    <mergeCell ref="M9:N9"/>
    <mergeCell ref="H9:I9"/>
    <mergeCell ref="J9:K9"/>
    <mergeCell ref="H10:I10"/>
    <mergeCell ref="J10:K10"/>
    <mergeCell ref="M10:N10"/>
    <mergeCell ref="H11:I11"/>
    <mergeCell ref="B1:T1"/>
    <mergeCell ref="B2:G2"/>
    <mergeCell ref="I2:O2"/>
    <mergeCell ref="B5:F5"/>
    <mergeCell ref="H5:J5"/>
    <mergeCell ref="M5:O5"/>
    <mergeCell ref="Q5:T5"/>
    <mergeCell ref="M7:N7"/>
    <mergeCell ref="Q7:S7"/>
    <mergeCell ref="K21:L21"/>
    <mergeCell ref="K22:L22"/>
    <mergeCell ref="K18:L18"/>
    <mergeCell ref="P18:Q18"/>
    <mergeCell ref="K19:L19"/>
    <mergeCell ref="P19:Q19"/>
    <mergeCell ref="K20:L20"/>
    <mergeCell ref="P20:Q20"/>
    <mergeCell ref="P21:Q21"/>
    <mergeCell ref="P22:Q22"/>
    <mergeCell ref="P16:Q16"/>
    <mergeCell ref="P17:Q17"/>
    <mergeCell ref="M11:N11"/>
    <mergeCell ref="K13:M13"/>
    <mergeCell ref="K15:M15"/>
    <mergeCell ref="O15:Q15"/>
    <mergeCell ref="S15:T15"/>
    <mergeCell ref="K16:L16"/>
    <mergeCell ref="K17:L17"/>
    <mergeCell ref="J11:K11"/>
  </mergeCells>
  <conditionalFormatting sqref="K17:K47">
    <cfRule type="expression" dxfId="11" priority="1">
      <formula>K17&gt;G17</formula>
    </cfRule>
  </conditionalFormatting>
  <conditionalFormatting sqref="K17:K47">
    <cfRule type="expression" dxfId="10" priority="2">
      <formula>K17&lt;G17</formula>
    </cfRule>
  </conditionalFormatting>
  <conditionalFormatting sqref="T17:T47">
    <cfRule type="colorScale" priority="3">
      <colorScale>
        <cfvo type="formula" val="-5000"/>
        <cfvo type="formula" val="0"/>
        <cfvo type="formula" val="5000"/>
        <color rgb="FFE67C73"/>
        <color rgb="FFFFFFFF"/>
        <color rgb="FF57BB8A"/>
      </colorScale>
    </cfRule>
  </conditionalFormatting>
  <conditionalFormatting sqref="G17:H47">
    <cfRule type="expression" dxfId="9" priority="4">
      <formula>C17=#REF!</formula>
    </cfRule>
  </conditionalFormatting>
  <conditionalFormatting sqref="G17:H47">
    <cfRule type="expression" dxfId="8" priority="5">
      <formula>K17&lt;G17</formula>
    </cfRule>
  </conditionalFormatting>
  <conditionalFormatting sqref="G17:H47">
    <cfRule type="expression" dxfId="7" priority="6">
      <formula>K17&gt;G17</formula>
    </cfRule>
  </conditionalFormatting>
  <conditionalFormatting sqref="O17:O47">
    <cfRule type="expression" dxfId="6" priority="7">
      <formula>O17&lt;K17</formula>
    </cfRule>
  </conditionalFormatting>
  <conditionalFormatting sqref="O17:O47">
    <cfRule type="expression" dxfId="5" priority="8">
      <formula>O17&gt;K17</formula>
    </cfRule>
  </conditionalFormatting>
  <conditionalFormatting sqref="S17:T47">
    <cfRule type="colorScale" priority="9">
      <colorScale>
        <cfvo type="formula" val="-500"/>
        <cfvo type="formula" val="0"/>
        <cfvo type="formula" val="500"/>
        <color rgb="FFE67C73"/>
        <color rgb="FFFFFFFF"/>
        <color rgb="FF57BB8A"/>
      </colorScale>
    </cfRule>
  </conditionalFormatting>
  <conditionalFormatting sqref="M17:M47">
    <cfRule type="expression" dxfId="4" priority="10">
      <formula>I17&gt;M17</formula>
    </cfRule>
  </conditionalFormatting>
  <conditionalFormatting sqref="M17:M47">
    <cfRule type="expression" dxfId="3" priority="11">
      <formula>I17&lt;M17</formula>
    </cfRule>
  </conditionalFormatting>
  <conditionalFormatting sqref="M17:M47">
    <cfRule type="expression" dxfId="2" priority="12">
      <formula>I17&lt;M17</formula>
    </cfRule>
  </conditionalFormatting>
  <conditionalFormatting sqref="P17:Q47">
    <cfRule type="expression" dxfId="1" priority="13">
      <formula>I17&gt;P17</formula>
    </cfRule>
  </conditionalFormatting>
  <conditionalFormatting sqref="P17:Q47">
    <cfRule type="expression" dxfId="0" priority="14">
      <formula>I17&lt;P17</formula>
    </cfRule>
  </conditionalFormatting>
  <dataValidations count="2">
    <dataValidation type="list" allowBlank="1" showErrorMessage="1" sqref="J8:J9 O9 T9" xr:uid="{00000000-0002-0000-0000-000000000000}">
      <formula1>"Ja,Nein"</formula1>
    </dataValidation>
    <dataValidation type="list" allowBlank="1" showErrorMessage="1" sqref="E7" xr:uid="{00000000-0002-0000-0000-000001000000}">
      <formula1>"Gas,Öl,Strom,Biomasse,Sonstige"</formula1>
    </dataValidation>
  </dataValidations>
  <hyperlinks>
    <hyperlink ref="M7" r:id="rId1" xr:uid="{00000000-0004-0000-0000-000000000000}"/>
    <hyperlink ref="K13" r:id="rId2" xr:uid="{00000000-0004-0000-0000-000001000000}"/>
  </hyperlinks>
  <pageMargins left="0.7" right="0.7" top="0.78740157499999996" bottom="0.78740157499999996" header="0.3" footer="0.3"/>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3"/>
  <sheetViews>
    <sheetView workbookViewId="0"/>
  </sheetViews>
  <sheetFormatPr baseColWidth="10" defaultColWidth="12.5703125" defaultRowHeight="15.75" customHeight="1"/>
  <sheetData>
    <row r="1" spans="1:2">
      <c r="A1" s="59" t="s">
        <v>28</v>
      </c>
      <c r="B1" s="59" t="s">
        <v>15</v>
      </c>
    </row>
    <row r="2" spans="1:2">
      <c r="A2" s="59">
        <v>2024</v>
      </c>
      <c r="B2" s="59">
        <v>0.2</v>
      </c>
    </row>
    <row r="3" spans="1:2">
      <c r="A3" s="59">
        <v>2025</v>
      </c>
      <c r="B3" s="59">
        <v>0.2</v>
      </c>
    </row>
    <row r="4" spans="1:2">
      <c r="A4" s="59">
        <v>2026</v>
      </c>
      <c r="B4" s="59">
        <v>0.2</v>
      </c>
    </row>
    <row r="5" spans="1:2">
      <c r="A5" s="59">
        <v>2027</v>
      </c>
      <c r="B5" s="59">
        <v>0.2</v>
      </c>
    </row>
    <row r="6" spans="1:2">
      <c r="A6" s="59">
        <v>2028</v>
      </c>
      <c r="B6" s="59">
        <v>0.2</v>
      </c>
    </row>
    <row r="7" spans="1:2">
      <c r="A7" s="59">
        <v>2029</v>
      </c>
      <c r="B7" s="59">
        <v>0.17</v>
      </c>
    </row>
    <row r="8" spans="1:2">
      <c r="A8" s="59">
        <v>2030</v>
      </c>
      <c r="B8" s="59">
        <v>0.17</v>
      </c>
    </row>
    <row r="9" spans="1:2">
      <c r="A9" s="59">
        <v>2031</v>
      </c>
      <c r="B9" s="59">
        <v>0.14000000000000001</v>
      </c>
    </row>
    <row r="10" spans="1:2">
      <c r="A10" s="59">
        <v>2032</v>
      </c>
      <c r="B10" s="59">
        <v>0.14000000000000001</v>
      </c>
    </row>
    <row r="11" spans="1:2">
      <c r="A11" s="59">
        <v>2033</v>
      </c>
      <c r="B11" s="59">
        <v>0.11</v>
      </c>
    </row>
    <row r="12" spans="1:2">
      <c r="A12" s="59">
        <v>2034</v>
      </c>
      <c r="B12" s="59">
        <v>0.11</v>
      </c>
    </row>
    <row r="13" spans="1:2">
      <c r="A13" s="59">
        <v>2035</v>
      </c>
      <c r="B13" s="59">
        <v>0.08</v>
      </c>
    </row>
    <row r="14" spans="1:2">
      <c r="A14" s="59">
        <v>2036</v>
      </c>
      <c r="B14" s="59">
        <v>0.08</v>
      </c>
    </row>
    <row r="15" spans="1:2">
      <c r="A15" s="59">
        <v>2037</v>
      </c>
    </row>
    <row r="16" spans="1:2">
      <c r="A16" s="59">
        <v>2038</v>
      </c>
    </row>
    <row r="17" spans="1:1">
      <c r="A17" s="59">
        <v>2039</v>
      </c>
    </row>
    <row r="18" spans="1:1">
      <c r="A18" s="59">
        <v>2040</v>
      </c>
    </row>
    <row r="19" spans="1:1">
      <c r="A19" s="59">
        <v>2041</v>
      </c>
    </row>
    <row r="20" spans="1:1">
      <c r="A20" s="59">
        <v>2042</v>
      </c>
    </row>
    <row r="21" spans="1:1">
      <c r="A21" s="59">
        <v>2043</v>
      </c>
    </row>
    <row r="22" spans="1:1">
      <c r="A22" s="59">
        <v>2044</v>
      </c>
    </row>
    <row r="23" spans="1:1">
      <c r="A23" s="59">
        <v>2045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Wärmepumpen Rechner</vt:lpstr>
      <vt:lpstr>Klimabonus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Besitzer</dc:creator>
  <cp:lastModifiedBy>Willi Reitz</cp:lastModifiedBy>
  <dcterms:created xsi:type="dcterms:W3CDTF">2025-07-05T20:28:58Z</dcterms:created>
  <dcterms:modified xsi:type="dcterms:W3CDTF">2025-07-05T20:28:58Z</dcterms:modified>
</cp:coreProperties>
</file>